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rine\CHEMINS ERRANTS\OBNL\Demandes de subventions\CALQ Prod Sous ton Aile novembre 2022\"/>
    </mc:Choice>
  </mc:AlternateContent>
  <xr:revisionPtr revIDLastSave="0" documentId="8_{93B892B0-7C0C-4C31-87D5-195B9FDC0DD7}" xr6:coauthVersionLast="47" xr6:coauthVersionMax="47" xr10:uidLastSave="{00000000-0000-0000-0000-000000000000}"/>
  <bookViews>
    <workbookView xWindow="-120" yWindow="-120" windowWidth="20730" windowHeight="11160" xr2:uid="{8ED631EC-213F-4EC0-BD62-3A7716733F2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5" i="1" l="1"/>
  <c r="C174" i="1"/>
  <c r="G169" i="1"/>
  <c r="C183" i="1" s="1"/>
  <c r="G161" i="1"/>
  <c r="G160" i="1"/>
  <c r="G163" i="1" s="1"/>
  <c r="C182" i="1" s="1"/>
  <c r="G156" i="1"/>
  <c r="G152" i="1"/>
  <c r="G151" i="1"/>
  <c r="G157" i="1" s="1"/>
  <c r="C181" i="1" s="1"/>
  <c r="G146" i="1"/>
  <c r="C179" i="1" s="1"/>
  <c r="G132" i="1"/>
  <c r="E88" i="1"/>
  <c r="D88" i="1"/>
  <c r="C88" i="1"/>
  <c r="B88" i="1"/>
  <c r="G88" i="1" s="1"/>
  <c r="C177" i="1" s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D68" i="1"/>
  <c r="D67" i="1"/>
  <c r="F66" i="1"/>
  <c r="F79" i="1" s="1"/>
  <c r="E66" i="1"/>
  <c r="E79" i="1" s="1"/>
  <c r="D66" i="1"/>
  <c r="D79" i="1" s="1"/>
  <c r="G80" i="1" s="1"/>
  <c r="C178" i="1" s="1"/>
  <c r="E55" i="1"/>
  <c r="E52" i="1"/>
  <c r="D52" i="1"/>
  <c r="C52" i="1"/>
  <c r="E50" i="1"/>
  <c r="D50" i="1"/>
  <c r="C50" i="1"/>
  <c r="E49" i="1"/>
  <c r="D49" i="1"/>
  <c r="C49" i="1"/>
  <c r="C48" i="1"/>
  <c r="C47" i="1"/>
  <c r="E46" i="1"/>
  <c r="E60" i="1" s="1"/>
  <c r="D46" i="1"/>
  <c r="D60" i="1" s="1"/>
  <c r="C46" i="1"/>
  <c r="C60" i="1" s="1"/>
  <c r="G61" i="1" s="1"/>
  <c r="C176" i="1" s="1"/>
  <c r="G37" i="1"/>
  <c r="G36" i="1"/>
  <c r="G35" i="1"/>
  <c r="G34" i="1"/>
  <c r="G33" i="1"/>
  <c r="G27" i="1"/>
  <c r="G40" i="1" s="1"/>
  <c r="G20" i="1"/>
  <c r="F180" i="1" s="1"/>
  <c r="G185" i="1" s="1"/>
  <c r="G186" i="1" s="1"/>
  <c r="G12" i="1"/>
  <c r="G179" i="1" s="1"/>
  <c r="G7" i="1"/>
  <c r="G6" i="1"/>
  <c r="G8" i="1" s="1"/>
  <c r="G21" i="1" s="1"/>
  <c r="C173" i="1" l="1"/>
  <c r="G133" i="1"/>
  <c r="G134" i="1"/>
  <c r="C180" i="1" s="1"/>
  <c r="C185" i="1" l="1"/>
</calcChain>
</file>

<file path=xl/sharedStrings.xml><?xml version="1.0" encoding="utf-8"?>
<sst xmlns="http://schemas.openxmlformats.org/spreadsheetml/2006/main" count="277" uniqueCount="184">
  <si>
    <t>REVENUS</t>
  </si>
  <si>
    <t xml:space="preserve">CALQ </t>
  </si>
  <si>
    <t>CAC</t>
  </si>
  <si>
    <t>MRC</t>
  </si>
  <si>
    <t>Chemins errants</t>
  </si>
  <si>
    <t>SOUS-TOTAL</t>
  </si>
  <si>
    <t>Contributions EN SERVICES</t>
  </si>
  <si>
    <t>L'arrière-Scène</t>
  </si>
  <si>
    <t>accueil en résidence</t>
  </si>
  <si>
    <t>Schatz</t>
  </si>
  <si>
    <t>réduction offerte (tarif préférentiel accueil en résidence)</t>
  </si>
  <si>
    <t>REVENUS DE DIFFUSION CONFIRMÉS</t>
  </si>
  <si>
    <t>Diffuseur</t>
  </si>
  <si>
    <t>Nb représentations</t>
  </si>
  <si>
    <t>Cachets garantis</t>
  </si>
  <si>
    <t>La Pocatière</t>
  </si>
  <si>
    <t>Vox Théâtre</t>
  </si>
  <si>
    <t>Carrefour Francophone</t>
  </si>
  <si>
    <t>Petits Bonheurs Montréal</t>
  </si>
  <si>
    <t>L'Arrière-Scène</t>
  </si>
  <si>
    <t>TOTAL DES REVENUS</t>
  </si>
  <si>
    <t>DÉPENSES: CACHETS COLLABORATEURS</t>
  </si>
  <si>
    <t>Mandat</t>
  </si>
  <si>
    <t>Artistes</t>
  </si>
  <si>
    <t>Détails</t>
  </si>
  <si>
    <t>cachet prod</t>
  </si>
  <si>
    <t>Mise en scène/jeu</t>
  </si>
  <si>
    <t>Marie-Christine Lê-Huu</t>
  </si>
  <si>
    <t>co-mise en scène+ consultante dramaturgie/jeu</t>
  </si>
  <si>
    <t>140h en résidences: 40$/h</t>
  </si>
  <si>
    <t>Édith Beauséjour</t>
  </si>
  <si>
    <t>80h à 25$/h</t>
  </si>
  <si>
    <t>Karine Gaulin</t>
  </si>
  <si>
    <t>Scénographie</t>
  </si>
  <si>
    <t>Alexandre Maheux</t>
  </si>
  <si>
    <t>160 heures à 30$/h</t>
  </si>
  <si>
    <t>Accessoires</t>
  </si>
  <si>
    <t>Charlotte Gandin</t>
  </si>
  <si>
    <t>140 heures à 30$/h</t>
  </si>
  <si>
    <t>Costumes</t>
  </si>
  <si>
    <t>Manon Guiraud</t>
  </si>
  <si>
    <t>Conception sonore</t>
  </si>
  <si>
    <t>110 heures à 30$/h</t>
  </si>
  <si>
    <t>Texte</t>
  </si>
  <si>
    <t>Interprètes</t>
  </si>
  <si>
    <t>K. Gaulin/ É. Beauséjour</t>
  </si>
  <si>
    <t>150 h de répétition à 20,50$/h x 2</t>
  </si>
  <si>
    <t>Consultante marionnette</t>
  </si>
  <si>
    <t>Marcelle Hudon</t>
  </si>
  <si>
    <t>4 jours de résidence à 250$/jour</t>
  </si>
  <si>
    <t>Consultante performatif</t>
  </si>
  <si>
    <t>Sylvie Tourangeau</t>
  </si>
  <si>
    <t>3 jours de résidence à 250$/jour</t>
  </si>
  <si>
    <t>direction de prod</t>
  </si>
  <si>
    <t>120h x 25 $/h</t>
  </si>
  <si>
    <t>direction technique</t>
  </si>
  <si>
    <t>TOTAL</t>
  </si>
  <si>
    <t>FRAIS DE TRANSPORT POUR LES RÉSIDENCES: équipe artistique et technique</t>
  </si>
  <si>
    <t>RÉSIDENCES</t>
  </si>
  <si>
    <t>Artiste</t>
  </si>
  <si>
    <t>Schatz 1</t>
  </si>
  <si>
    <t>Schatz 2</t>
  </si>
  <si>
    <t>Arrière-Scène</t>
  </si>
  <si>
    <t>Marie-Christine</t>
  </si>
  <si>
    <t>Co mise en scène/jeu</t>
  </si>
  <si>
    <t>Marcelle</t>
  </si>
  <si>
    <t>consultante manipulation objets</t>
  </si>
  <si>
    <t>Sylvie</t>
  </si>
  <si>
    <t>consultante performatif</t>
  </si>
  <si>
    <t>Alex</t>
  </si>
  <si>
    <t>Scénographe</t>
  </si>
  <si>
    <t>Charlotte</t>
  </si>
  <si>
    <t>Manon</t>
  </si>
  <si>
    <t>costumes</t>
  </si>
  <si>
    <t>co-voiturage</t>
  </si>
  <si>
    <t>Édith</t>
  </si>
  <si>
    <t>interprète / son /mise en scène</t>
  </si>
  <si>
    <t>Karine</t>
  </si>
  <si>
    <t>interprète / auteure /mise en scène</t>
  </si>
  <si>
    <t>NOTES</t>
  </si>
  <si>
    <t>* Le co-voiturage est privilégié autant que possible. Kilométrage calculé à 0,545$/km</t>
  </si>
  <si>
    <t>* l'interprète Karine Gaulin habite aux Îles-de-la-Madeleine.  Part restante: 350$/déplacement</t>
  </si>
  <si>
    <t>60% de ses frais de transport sont remboursés par le Ministère des transports pour déplacements régions éloignées.</t>
  </si>
  <si>
    <t>FRAIS HÉBERGEMENT/PERDIEM POUR LES RÉSIDENCES: 125$/JOUR incluant hébergement et repas</t>
  </si>
  <si>
    <t>Schatz 1*</t>
  </si>
  <si>
    <t>Schatz 2*</t>
  </si>
  <si>
    <t>Les 2 résidences au Schatz incluent l'hébergement. Seuls des perdiems ont été calculés (65$/jour)</t>
  </si>
  <si>
    <t>FRAIS DE TRANSPORT DE LA SCÉNOGRAPHIE (résidences de production)</t>
  </si>
  <si>
    <t>*Pour chacune des résidences: 2A/R à partir de l'atelier à Lac-Mégantic</t>
  </si>
  <si>
    <t>Location de camion + Km</t>
  </si>
  <si>
    <t>Essence</t>
  </si>
  <si>
    <t>Assurances</t>
  </si>
  <si>
    <t>Conduite</t>
  </si>
  <si>
    <t>10 heures à 25$/h</t>
  </si>
  <si>
    <t>12 heures à 25$/h</t>
  </si>
  <si>
    <t>REVENUS DIFFUSION</t>
  </si>
  <si>
    <t>n.b. les frais de tournée (transport de la scéno, transport des artistes, hébergement/perdiem) feront l'objet de demande</t>
  </si>
  <si>
    <t xml:space="preserve"> de subvention à la circulation de spectacles</t>
  </si>
  <si>
    <t>seuls les frais de cachets des artistes et de roulement de la production sont calculés dans la présente demande</t>
  </si>
  <si>
    <t>Cachet garanti</t>
  </si>
  <si>
    <t xml:space="preserve">* NOTE: Le Carrefour francophone a manifesté son intérêt pour la diffusion de 6 à 20 représentations. </t>
  </si>
  <si>
    <t>Pour les fins de ce budget, nous avon calculé les reveus de 6 représentations garanties</t>
  </si>
  <si>
    <t>DÉPENSES DE DIFFUSION</t>
  </si>
  <si>
    <t>PAR REPRÉSENTATION GARANTIE</t>
  </si>
  <si>
    <t>coût</t>
  </si>
  <si>
    <t>détails</t>
  </si>
  <si>
    <t>POUR 36 REP.</t>
  </si>
  <si>
    <t>Cachet interprète x 2</t>
  </si>
  <si>
    <t>*toujours 2 rep./jour</t>
  </si>
  <si>
    <t>200$/interprète</t>
  </si>
  <si>
    <t>Montage et régie</t>
  </si>
  <si>
    <t>Redevances UDA/TUEJ</t>
  </si>
  <si>
    <t>83$/rep.</t>
  </si>
  <si>
    <t>Droits de suite</t>
  </si>
  <si>
    <t>voir ci-bas</t>
  </si>
  <si>
    <t>CALCULS DROITS DE SUITE</t>
  </si>
  <si>
    <t>références APASQ/UDA</t>
  </si>
  <si>
    <t>Environnement sonore/musique</t>
  </si>
  <si>
    <t>Auteur</t>
  </si>
  <si>
    <t>Accessoiriste</t>
  </si>
  <si>
    <t>Mise en scène</t>
  </si>
  <si>
    <t>RÉFÉRENCES DROITS DE SUITE</t>
  </si>
  <si>
    <t>https://apasq.org/wp-content/uploads/2022/08/act-2022-2023_26-08-2022.pdf</t>
  </si>
  <si>
    <t>https://apasq.org/wp-content/uploads/2022/09/maj_tarifs_tuej-2022-2023.pdf</t>
  </si>
  <si>
    <t>Mise en scène: référence UDA 2023 37$/rep.</t>
  </si>
  <si>
    <t>ASSURANCES (résidences et diffusion)</t>
  </si>
  <si>
    <t>Responsabilité civile / Biens Au pro-rata du contrat annuel pour résidences deproduction</t>
  </si>
  <si>
    <t>Diffusion</t>
  </si>
  <si>
    <t>35$/rep.</t>
  </si>
  <si>
    <t>CNESST</t>
  </si>
  <si>
    <t>taux 1,53</t>
  </si>
  <si>
    <t>MATÉRIEL</t>
  </si>
  <si>
    <t>Production</t>
  </si>
  <si>
    <t>Installation scénique extérieur (conception en atelier)</t>
  </si>
  <si>
    <t>Location de logiciel son et régie</t>
  </si>
  <si>
    <t>Matériel périssable (argile, papier, plumes, graines)</t>
  </si>
  <si>
    <t>Entretien</t>
  </si>
  <si>
    <t>Achat amplification et dispisitifs sonores</t>
  </si>
  <si>
    <t>Instruments (appeaux, percussions)</t>
  </si>
  <si>
    <t xml:space="preserve">PROMOTION </t>
  </si>
  <si>
    <t>PROMO (9% du coût du projet)</t>
  </si>
  <si>
    <t>Heures</t>
  </si>
  <si>
    <t>tarif</t>
  </si>
  <si>
    <t>Coût</t>
  </si>
  <si>
    <t>Honoraires graphisme</t>
  </si>
  <si>
    <t>Honoraires communication</t>
  </si>
  <si>
    <t>Vidéo promotionnelle, bande-annonce</t>
  </si>
  <si>
    <t>Impressions programmes, affiches</t>
  </si>
  <si>
    <t>Honoraires gestion site web, réseaux sociaux et promo</t>
  </si>
  <si>
    <t>Honoraires mise en marché</t>
  </si>
  <si>
    <t>15% des cachets</t>
  </si>
  <si>
    <t>ADMIN: 5% du coût du projet</t>
  </si>
  <si>
    <t>Honoraires comptabilité</t>
  </si>
  <si>
    <t>Honoraires gestion de projet</t>
  </si>
  <si>
    <t>Frais bancaires, logiciels</t>
  </si>
  <si>
    <t>LOCATION DE STUDIO</t>
  </si>
  <si>
    <t>Résidence Schatz 1</t>
  </si>
  <si>
    <t>Résidence Schatz 2</t>
  </si>
  <si>
    <t>Résidence Arrière-Scène</t>
  </si>
  <si>
    <t>TOTAL PAR POSTE BUDGÉTAIRE</t>
  </si>
  <si>
    <t>DÉPENSES</t>
  </si>
  <si>
    <t>Services</t>
  </si>
  <si>
    <t>Cachets artistes création</t>
  </si>
  <si>
    <t>cachets diffusion (technique et artistique)</t>
  </si>
  <si>
    <t>Droits de suite &amp; redevances</t>
  </si>
  <si>
    <t>Transport de l'équipe (recherche &amp; production)</t>
  </si>
  <si>
    <t>Transport de la scéno</t>
  </si>
  <si>
    <t>CALQ prod</t>
  </si>
  <si>
    <t>Hébergement/perdiem</t>
  </si>
  <si>
    <t>Matériel prod.</t>
  </si>
  <si>
    <t>assurances</t>
  </si>
  <si>
    <t>Cachets diffusion</t>
  </si>
  <si>
    <t>promotion</t>
  </si>
  <si>
    <t>MRC Granit</t>
  </si>
  <si>
    <t>administration</t>
  </si>
  <si>
    <t>location de studio</t>
  </si>
  <si>
    <t>GRAND TOTAL</t>
  </si>
  <si>
    <t>PRÉSENCE DES COLLABORATEURS AUX RÉSIDENCES (nombre de jours en résidence)</t>
  </si>
  <si>
    <t>PRODUCTION</t>
  </si>
  <si>
    <t>Schatz1</t>
  </si>
  <si>
    <t>direction de prod*</t>
  </si>
  <si>
    <t>direction technique*</t>
  </si>
  <si>
    <t xml:space="preserve">CALCULS budget prod CALQ Sous ton Aile </t>
  </si>
  <si>
    <t>Détials du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</si>
</sst>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Inconsolata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5" xfId="0" applyFont="1" applyFill="1" applyBorder="1"/>
    <xf numFmtId="0" fontId="6" fillId="3" borderId="1" xfId="0" applyFont="1" applyFill="1" applyBorder="1"/>
    <xf numFmtId="0" fontId="4" fillId="3" borderId="2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0" borderId="4" xfId="0" applyFont="1" applyBorder="1"/>
    <xf numFmtId="0" fontId="4" fillId="0" borderId="0" xfId="0" applyFont="1"/>
    <xf numFmtId="0" fontId="5" fillId="0" borderId="0" xfId="0" applyFont="1"/>
    <xf numFmtId="0" fontId="5" fillId="0" borderId="5" xfId="0" applyFont="1" applyBorder="1"/>
    <xf numFmtId="0" fontId="4" fillId="4" borderId="4" xfId="0" applyFont="1" applyFill="1" applyBorder="1"/>
    <xf numFmtId="0" fontId="4" fillId="4" borderId="0" xfId="0" applyFont="1" applyFill="1"/>
    <xf numFmtId="0" fontId="5" fillId="4" borderId="0" xfId="0" applyFont="1" applyFill="1"/>
    <xf numFmtId="0" fontId="4" fillId="4" borderId="5" xfId="0" applyFont="1" applyFill="1" applyBorder="1"/>
    <xf numFmtId="0" fontId="4" fillId="5" borderId="4" xfId="0" applyFont="1" applyFill="1" applyBorder="1"/>
    <xf numFmtId="0" fontId="5" fillId="5" borderId="0" xfId="0" applyFont="1" applyFill="1"/>
    <xf numFmtId="0" fontId="4" fillId="5" borderId="0" xfId="0" applyFont="1" applyFill="1"/>
    <xf numFmtId="0" fontId="5" fillId="5" borderId="5" xfId="0" applyFont="1" applyFill="1" applyBorder="1"/>
    <xf numFmtId="0" fontId="4" fillId="0" borderId="4" xfId="0" applyFont="1" applyBorder="1"/>
    <xf numFmtId="0" fontId="0" fillId="0" borderId="5" xfId="0" applyBorder="1"/>
    <xf numFmtId="0" fontId="4" fillId="6" borderId="6" xfId="0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4" fillId="0" borderId="0" xfId="0" applyFont="1" applyAlignment="1">
      <alignment horizontal="center"/>
    </xf>
    <xf numFmtId="0" fontId="4" fillId="0" borderId="5" xfId="0" applyFont="1" applyBorder="1"/>
    <xf numFmtId="0" fontId="7" fillId="0" borderId="0" xfId="0" applyFont="1"/>
    <xf numFmtId="0" fontId="8" fillId="0" borderId="4" xfId="0" applyFont="1" applyBorder="1"/>
    <xf numFmtId="0" fontId="9" fillId="0" borderId="0" xfId="0" applyFont="1"/>
    <xf numFmtId="0" fontId="9" fillId="0" borderId="4" xfId="0" applyFont="1" applyBorder="1"/>
    <xf numFmtId="0" fontId="8" fillId="0" borderId="0" xfId="0" applyFont="1"/>
    <xf numFmtId="0" fontId="7" fillId="6" borderId="7" xfId="0" applyFont="1" applyFill="1" applyBorder="1"/>
    <xf numFmtId="0" fontId="5" fillId="0" borderId="9" xfId="0" applyFont="1" applyBorder="1"/>
    <xf numFmtId="0" fontId="4" fillId="7" borderId="4" xfId="0" applyFont="1" applyFill="1" applyBorder="1"/>
    <xf numFmtId="0" fontId="4" fillId="7" borderId="0" xfId="0" applyFont="1" applyFill="1"/>
    <xf numFmtId="0" fontId="4" fillId="7" borderId="0" xfId="0" applyFont="1" applyFill="1" applyAlignment="1">
      <alignment horizontal="left"/>
    </xf>
    <xf numFmtId="0" fontId="4" fillId="7" borderId="5" xfId="0" applyFont="1" applyFill="1" applyBorder="1" applyAlignment="1">
      <alignment horizontal="left"/>
    </xf>
    <xf numFmtId="0" fontId="4" fillId="8" borderId="4" xfId="0" applyFont="1" applyFill="1" applyBorder="1"/>
    <xf numFmtId="0" fontId="4" fillId="8" borderId="0" xfId="0" applyFont="1" applyFill="1"/>
    <xf numFmtId="0" fontId="7" fillId="8" borderId="0" xfId="0" applyFont="1" applyFill="1"/>
    <xf numFmtId="0" fontId="7" fillId="8" borderId="5" xfId="0" applyFont="1" applyFill="1" applyBorder="1"/>
    <xf numFmtId="0" fontId="10" fillId="0" borderId="0" xfId="0" applyFont="1"/>
    <xf numFmtId="0" fontId="11" fillId="0" borderId="0" xfId="0" applyFont="1"/>
    <xf numFmtId="0" fontId="4" fillId="2" borderId="4" xfId="0" applyFont="1" applyFill="1" applyBorder="1"/>
    <xf numFmtId="0" fontId="4" fillId="2" borderId="5" xfId="0" applyFont="1" applyFill="1" applyBorder="1"/>
    <xf numFmtId="0" fontId="5" fillId="6" borderId="7" xfId="0" applyFont="1" applyFill="1" applyBorder="1"/>
    <xf numFmtId="0" fontId="12" fillId="9" borderId="8" xfId="0" applyFont="1" applyFill="1" applyBorder="1"/>
    <xf numFmtId="0" fontId="0" fillId="8" borderId="0" xfId="0" applyFill="1"/>
    <xf numFmtId="0" fontId="4" fillId="9" borderId="8" xfId="0" applyFont="1" applyFill="1" applyBorder="1"/>
    <xf numFmtId="0" fontId="13" fillId="0" borderId="4" xfId="0" applyFont="1" applyBorder="1"/>
    <xf numFmtId="0" fontId="13" fillId="0" borderId="0" xfId="0" applyFont="1"/>
    <xf numFmtId="0" fontId="5" fillId="8" borderId="0" xfId="0" applyFont="1" applyFill="1"/>
    <xf numFmtId="0" fontId="14" fillId="8" borderId="0" xfId="0" applyFont="1" applyFill="1"/>
    <xf numFmtId="0" fontId="14" fillId="8" borderId="5" xfId="0" applyFont="1" applyFill="1" applyBorder="1"/>
    <xf numFmtId="0" fontId="0" fillId="6" borderId="7" xfId="0" applyFill="1" applyBorder="1"/>
    <xf numFmtId="0" fontId="0" fillId="7" borderId="0" xfId="0" applyFill="1"/>
    <xf numFmtId="0" fontId="5" fillId="7" borderId="0" xfId="0" applyFont="1" applyFill="1"/>
    <xf numFmtId="0" fontId="4" fillId="7" borderId="5" xfId="0" applyFont="1" applyFill="1" applyBorder="1"/>
    <xf numFmtId="0" fontId="0" fillId="5" borderId="3" xfId="0" applyFill="1" applyBorder="1"/>
    <xf numFmtId="0" fontId="5" fillId="6" borderId="8" xfId="0" applyFont="1" applyFill="1" applyBorder="1"/>
    <xf numFmtId="0" fontId="2" fillId="0" borderId="0" xfId="1" applyBorder="1"/>
    <xf numFmtId="0" fontId="4" fillId="5" borderId="10" xfId="0" applyFont="1" applyFill="1" applyBorder="1"/>
    <xf numFmtId="0" fontId="4" fillId="5" borderId="11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5" fillId="0" borderId="13" xfId="0" applyFont="1" applyBorder="1"/>
    <xf numFmtId="0" fontId="4" fillId="6" borderId="14" xfId="0" applyFont="1" applyFill="1" applyBorder="1"/>
    <xf numFmtId="0" fontId="4" fillId="6" borderId="15" xfId="0" applyFont="1" applyFill="1" applyBorder="1"/>
    <xf numFmtId="0" fontId="5" fillId="6" borderId="15" xfId="0" applyFont="1" applyFill="1" applyBorder="1"/>
    <xf numFmtId="0" fontId="12" fillId="9" borderId="16" xfId="0" applyFont="1" applyFill="1" applyBorder="1"/>
    <xf numFmtId="0" fontId="4" fillId="10" borderId="9" xfId="0" applyFont="1" applyFill="1" applyBorder="1"/>
    <xf numFmtId="0" fontId="4" fillId="10" borderId="0" xfId="0" applyFont="1" applyFill="1"/>
    <xf numFmtId="0" fontId="5" fillId="10" borderId="0" xfId="0" applyFont="1" applyFill="1"/>
    <xf numFmtId="0" fontId="5" fillId="10" borderId="13" xfId="0" applyFont="1" applyFill="1" applyBorder="1"/>
    <xf numFmtId="0" fontId="4" fillId="11" borderId="14" xfId="0" applyFont="1" applyFill="1" applyBorder="1"/>
    <xf numFmtId="0" fontId="4" fillId="11" borderId="15" xfId="0" applyFont="1" applyFill="1" applyBorder="1"/>
    <xf numFmtId="0" fontId="5" fillId="11" borderId="15" xfId="0" applyFont="1" applyFill="1" applyBorder="1"/>
    <xf numFmtId="0" fontId="4" fillId="11" borderId="6" xfId="0" applyFont="1" applyFill="1" applyBorder="1"/>
    <xf numFmtId="0" fontId="4" fillId="11" borderId="7" xfId="0" applyFont="1" applyFill="1" applyBorder="1"/>
    <xf numFmtId="0" fontId="5" fillId="11" borderId="7" xfId="0" applyFont="1" applyFill="1" applyBorder="1"/>
    <xf numFmtId="0" fontId="12" fillId="9" borderId="7" xfId="0" applyFont="1" applyFill="1" applyBorder="1"/>
    <xf numFmtId="0" fontId="4" fillId="7" borderId="1" xfId="0" applyFont="1" applyFill="1" applyBorder="1"/>
    <xf numFmtId="0" fontId="5" fillId="7" borderId="2" xfId="0" applyFont="1" applyFill="1" applyBorder="1"/>
    <xf numFmtId="0" fontId="0" fillId="7" borderId="3" xfId="0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8" borderId="2" xfId="0" applyFont="1" applyFill="1" applyBorder="1"/>
    <xf numFmtId="0" fontId="5" fillId="6" borderId="2" xfId="0" applyFont="1" applyFill="1" applyBorder="1"/>
    <xf numFmtId="0" fontId="7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right"/>
    </xf>
    <xf numFmtId="0" fontId="4" fillId="12" borderId="4" xfId="0" applyFont="1" applyFill="1" applyBorder="1"/>
    <xf numFmtId="0" fontId="4" fillId="12" borderId="0" xfId="0" applyFont="1" applyFill="1"/>
    <xf numFmtId="0" fontId="1" fillId="8" borderId="5" xfId="0" applyFont="1" applyFill="1" applyBorder="1"/>
    <xf numFmtId="0" fontId="5" fillId="12" borderId="4" xfId="0" applyFont="1" applyFill="1" applyBorder="1"/>
    <xf numFmtId="0" fontId="5" fillId="12" borderId="0" xfId="0" applyFont="1" applyFill="1"/>
    <xf numFmtId="0" fontId="10" fillId="8" borderId="0" xfId="0" applyFont="1" applyFill="1"/>
    <xf numFmtId="0" fontId="5" fillId="8" borderId="5" xfId="0" applyFont="1" applyFill="1" applyBorder="1"/>
    <xf numFmtId="0" fontId="0" fillId="8" borderId="5" xfId="0" applyFill="1" applyBorder="1"/>
    <xf numFmtId="0" fontId="15" fillId="6" borderId="17" xfId="0" applyFont="1" applyFill="1" applyBorder="1"/>
    <xf numFmtId="0" fontId="15" fillId="6" borderId="15" xfId="0" applyFont="1" applyFill="1" applyBorder="1"/>
    <xf numFmtId="0" fontId="16" fillId="6" borderId="15" xfId="0" applyFont="1" applyFill="1" applyBorder="1"/>
    <xf numFmtId="0" fontId="15" fillId="6" borderId="18" xfId="0" applyFont="1" applyFill="1" applyBorder="1"/>
    <xf numFmtId="0" fontId="12" fillId="9" borderId="6" xfId="0" applyFont="1" applyFill="1" applyBorder="1"/>
    <xf numFmtId="0" fontId="17" fillId="9" borderId="7" xfId="0" applyFont="1" applyFill="1" applyBorder="1"/>
    <xf numFmtId="0" fontId="15" fillId="9" borderId="8" xfId="0" applyFont="1" applyFill="1" applyBorder="1"/>
    <xf numFmtId="0" fontId="4" fillId="10" borderId="4" xfId="0" applyFont="1" applyFill="1" applyBorder="1"/>
    <xf numFmtId="0" fontId="4" fillId="10" borderId="0" xfId="0" applyFont="1" applyFill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5" fillId="10" borderId="19" xfId="0" applyFont="1" applyFill="1" applyBorder="1"/>
    <xf numFmtId="0" fontId="5" fillId="10" borderId="20" xfId="0" applyFont="1" applyFill="1" applyBorder="1"/>
    <xf numFmtId="0" fontId="5" fillId="10" borderId="21" xfId="0" applyFont="1" applyFill="1" applyBorder="1"/>
    <xf numFmtId="0" fontId="4" fillId="10" borderId="19" xfId="0" applyFont="1" applyFill="1" applyBorder="1"/>
    <xf numFmtId="0" fontId="5" fillId="10" borderId="20" xfId="0" applyFont="1" applyFill="1" applyBorder="1"/>
    <xf numFmtId="0" fontId="5" fillId="10" borderId="21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asq.org/wp-content/uploads/2022/09/maj_tarifs_tuej-2022-2023.pdf" TargetMode="External"/><Relationship Id="rId2" Type="http://schemas.openxmlformats.org/officeDocument/2006/relationships/hyperlink" Target="https://apasq.org/wp-content/uploads/2022/08/act-2022-2023_26-08-2022.pdf" TargetMode="External"/><Relationship Id="rId1" Type="http://schemas.openxmlformats.org/officeDocument/2006/relationships/hyperlink" Target="https://apasq.org/wp-content/uploads/2022/08/act-2022-2023_26-08-2022.pdf" TargetMode="External"/><Relationship Id="rId5" Type="http://schemas.openxmlformats.org/officeDocument/2006/relationships/hyperlink" Target="https://apasq.org/wp-content/uploads/2022/09/maj_tarifs_tuej-2022-2023.pdf" TargetMode="External"/><Relationship Id="rId4" Type="http://schemas.openxmlformats.org/officeDocument/2006/relationships/hyperlink" Target="https://apasq.org/wp-content/uploads/2022/08/act-2022-2023_26-08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E03FE-7270-4808-8537-B9CA3CCE1155}">
  <dimension ref="A1:G203"/>
  <sheetViews>
    <sheetView tabSelected="1" workbookViewId="0">
      <selection activeCell="A2" sqref="A2"/>
    </sheetView>
  </sheetViews>
  <sheetFormatPr baseColWidth="10" defaultRowHeight="15" x14ac:dyDescent="0.25"/>
  <sheetData>
    <row r="1" spans="1:7" ht="18" x14ac:dyDescent="0.25">
      <c r="A1" s="1" t="s">
        <v>182</v>
      </c>
      <c r="B1" s="2"/>
      <c r="C1" s="3"/>
      <c r="D1" s="3"/>
      <c r="E1" s="3"/>
      <c r="F1" s="3"/>
      <c r="G1" s="4"/>
    </row>
    <row r="2" spans="1:7" ht="18" x14ac:dyDescent="0.25">
      <c r="A2" s="5" t="s">
        <v>183</v>
      </c>
      <c r="B2" s="6"/>
      <c r="C2" s="7"/>
      <c r="D2" s="7"/>
      <c r="E2" s="7"/>
      <c r="F2" s="7"/>
      <c r="G2" s="8"/>
    </row>
    <row r="3" spans="1:7" ht="15.75" x14ac:dyDescent="0.25">
      <c r="A3" s="9" t="s">
        <v>0</v>
      </c>
      <c r="B3" s="10"/>
      <c r="C3" s="11"/>
      <c r="D3" s="11"/>
      <c r="E3" s="11"/>
      <c r="F3" s="11"/>
      <c r="G3" s="12"/>
    </row>
    <row r="4" spans="1:7" x14ac:dyDescent="0.25">
      <c r="A4" s="13" t="s">
        <v>1</v>
      </c>
      <c r="B4" s="14"/>
      <c r="C4" s="15"/>
      <c r="D4" s="15"/>
      <c r="E4" s="15"/>
      <c r="F4" s="15"/>
      <c r="G4" s="16">
        <v>50000</v>
      </c>
    </row>
    <row r="5" spans="1:7" x14ac:dyDescent="0.25">
      <c r="A5" s="13" t="s">
        <v>2</v>
      </c>
      <c r="B5" s="14"/>
      <c r="C5" s="15"/>
      <c r="D5" s="15"/>
      <c r="E5" s="15"/>
      <c r="F5" s="15"/>
      <c r="G5" s="16">
        <v>50000</v>
      </c>
    </row>
    <row r="6" spans="1:7" x14ac:dyDescent="0.25">
      <c r="A6" s="13" t="s">
        <v>3</v>
      </c>
      <c r="B6" s="14"/>
      <c r="C6" s="15"/>
      <c r="D6" s="15"/>
      <c r="E6" s="15"/>
      <c r="F6" s="15"/>
      <c r="G6" s="16">
        <f>F181</f>
        <v>4000</v>
      </c>
    </row>
    <row r="7" spans="1:7" x14ac:dyDescent="0.25">
      <c r="A7" s="13" t="s">
        <v>4</v>
      </c>
      <c r="B7" s="14"/>
      <c r="C7" s="15"/>
      <c r="D7" s="15"/>
      <c r="E7" s="15"/>
      <c r="F7" s="15"/>
      <c r="G7" s="16">
        <f>F178</f>
        <v>2775</v>
      </c>
    </row>
    <row r="8" spans="1:7" x14ac:dyDescent="0.25">
      <c r="A8" s="17" t="s">
        <v>5</v>
      </c>
      <c r="B8" s="18"/>
      <c r="C8" s="19"/>
      <c r="D8" s="19"/>
      <c r="E8" s="19"/>
      <c r="F8" s="19"/>
      <c r="G8" s="20">
        <f>SUM(G4:G7)</f>
        <v>106775</v>
      </c>
    </row>
    <row r="9" spans="1:7" x14ac:dyDescent="0.25">
      <c r="A9" s="21" t="s">
        <v>6</v>
      </c>
      <c r="B9" s="22"/>
      <c r="C9" s="22"/>
      <c r="D9" s="23"/>
      <c r="E9" s="23"/>
      <c r="F9" s="23"/>
      <c r="G9" s="24"/>
    </row>
    <row r="10" spans="1:7" x14ac:dyDescent="0.25">
      <c r="A10" s="13" t="s">
        <v>7</v>
      </c>
      <c r="B10" s="15" t="s">
        <v>8</v>
      </c>
      <c r="C10" s="15"/>
      <c r="D10" s="15"/>
      <c r="E10" s="15"/>
      <c r="F10" s="15"/>
      <c r="G10" s="16">
        <v>3000</v>
      </c>
    </row>
    <row r="11" spans="1:7" x14ac:dyDescent="0.25">
      <c r="A11" s="13" t="s">
        <v>9</v>
      </c>
      <c r="B11" s="15" t="s">
        <v>10</v>
      </c>
      <c r="C11" s="15"/>
      <c r="D11" s="15"/>
      <c r="E11" s="15"/>
      <c r="F11" s="15"/>
      <c r="G11" s="16">
        <v>400</v>
      </c>
    </row>
    <row r="12" spans="1:7" x14ac:dyDescent="0.25">
      <c r="A12" s="17" t="s">
        <v>5</v>
      </c>
      <c r="B12" s="18"/>
      <c r="C12" s="18"/>
      <c r="D12" s="18"/>
      <c r="E12" s="18"/>
      <c r="F12" s="18"/>
      <c r="G12" s="20">
        <f>SUM(G10:G11)</f>
        <v>3400</v>
      </c>
    </row>
    <row r="13" spans="1:7" x14ac:dyDescent="0.25">
      <c r="A13" s="21" t="s">
        <v>11</v>
      </c>
      <c r="B13" s="23"/>
      <c r="C13" s="22"/>
      <c r="D13" s="22"/>
      <c r="E13" s="22"/>
      <c r="F13" s="22"/>
      <c r="G13" s="24"/>
    </row>
    <row r="14" spans="1:7" x14ac:dyDescent="0.25">
      <c r="A14" s="25" t="s">
        <v>12</v>
      </c>
      <c r="B14" s="14"/>
      <c r="C14" s="15"/>
      <c r="D14" s="14" t="s">
        <v>13</v>
      </c>
      <c r="E14" s="15"/>
      <c r="F14" s="14" t="s">
        <v>14</v>
      </c>
      <c r="G14" s="26"/>
    </row>
    <row r="15" spans="1:7" x14ac:dyDescent="0.25">
      <c r="A15" s="13" t="s">
        <v>15</v>
      </c>
      <c r="B15" s="15"/>
      <c r="C15" s="15"/>
      <c r="D15" s="15">
        <v>10</v>
      </c>
      <c r="E15" s="15"/>
      <c r="G15" s="16">
        <v>7500</v>
      </c>
    </row>
    <row r="16" spans="1:7" x14ac:dyDescent="0.25">
      <c r="A16" s="13" t="s">
        <v>16</v>
      </c>
      <c r="B16" s="15"/>
      <c r="C16" s="15"/>
      <c r="D16" s="15">
        <v>6</v>
      </c>
      <c r="E16" s="15"/>
      <c r="G16" s="16">
        <v>5000</v>
      </c>
    </row>
    <row r="17" spans="1:7" x14ac:dyDescent="0.25">
      <c r="A17" s="13" t="s">
        <v>17</v>
      </c>
      <c r="B17" s="15"/>
      <c r="C17" s="15"/>
      <c r="D17" s="15">
        <v>6</v>
      </c>
      <c r="E17" s="15"/>
      <c r="G17" s="16">
        <v>5000</v>
      </c>
    </row>
    <row r="18" spans="1:7" x14ac:dyDescent="0.25">
      <c r="A18" s="13" t="s">
        <v>18</v>
      </c>
      <c r="B18" s="15"/>
      <c r="C18" s="15"/>
      <c r="D18" s="15">
        <v>6</v>
      </c>
      <c r="E18" s="15"/>
      <c r="G18" s="16">
        <v>5000</v>
      </c>
    </row>
    <row r="19" spans="1:7" x14ac:dyDescent="0.25">
      <c r="A19" s="13" t="s">
        <v>19</v>
      </c>
      <c r="B19" s="15"/>
      <c r="C19" s="15"/>
      <c r="D19" s="15">
        <v>8</v>
      </c>
      <c r="E19" s="15"/>
      <c r="G19" s="16">
        <v>6500</v>
      </c>
    </row>
    <row r="20" spans="1:7" x14ac:dyDescent="0.25">
      <c r="A20" s="17" t="s">
        <v>5</v>
      </c>
      <c r="B20" s="18"/>
      <c r="C20" s="18"/>
      <c r="D20" s="18"/>
      <c r="E20" s="18"/>
      <c r="F20" s="18"/>
      <c r="G20" s="20">
        <f>SUM(G15:G19)</f>
        <v>29000</v>
      </c>
    </row>
    <row r="21" spans="1:7" x14ac:dyDescent="0.25">
      <c r="A21" s="27" t="s">
        <v>20</v>
      </c>
      <c r="B21" s="28"/>
      <c r="C21" s="28"/>
      <c r="D21" s="28"/>
      <c r="E21" s="28"/>
      <c r="F21" s="28"/>
      <c r="G21" s="29">
        <f>(G8+G12+G20)</f>
        <v>139175</v>
      </c>
    </row>
    <row r="22" spans="1:7" x14ac:dyDescent="0.25">
      <c r="A22" s="15"/>
      <c r="B22" s="15"/>
      <c r="C22" s="15"/>
      <c r="D22" s="15"/>
      <c r="E22" s="15"/>
      <c r="F22" s="15"/>
      <c r="G22" s="15"/>
    </row>
    <row r="23" spans="1:7" x14ac:dyDescent="0.25">
      <c r="A23" s="30" t="s">
        <v>21</v>
      </c>
      <c r="B23" s="31"/>
      <c r="C23" s="32"/>
      <c r="D23" s="32"/>
      <c r="E23" s="32"/>
      <c r="F23" s="32"/>
      <c r="G23" s="33"/>
    </row>
    <row r="24" spans="1:7" x14ac:dyDescent="0.25">
      <c r="A24" s="25" t="s">
        <v>22</v>
      </c>
      <c r="B24" s="14" t="s">
        <v>23</v>
      </c>
      <c r="C24" s="14" t="s">
        <v>24</v>
      </c>
      <c r="E24" s="34"/>
      <c r="F24" s="34"/>
      <c r="G24" s="35" t="s">
        <v>25</v>
      </c>
    </row>
    <row r="25" spans="1:7" x14ac:dyDescent="0.25">
      <c r="A25" s="13"/>
      <c r="B25" s="15"/>
      <c r="C25" s="14"/>
      <c r="E25" s="36"/>
      <c r="F25" s="36"/>
      <c r="G25" s="26"/>
    </row>
    <row r="26" spans="1:7" x14ac:dyDescent="0.25">
      <c r="A26" s="37" t="s">
        <v>26</v>
      </c>
      <c r="B26" s="38" t="s">
        <v>27</v>
      </c>
      <c r="C26" s="15" t="s">
        <v>28</v>
      </c>
      <c r="E26" s="15"/>
      <c r="F26" s="15"/>
    </row>
    <row r="27" spans="1:7" x14ac:dyDescent="0.25">
      <c r="A27" s="37"/>
      <c r="B27" s="38"/>
      <c r="C27" s="15" t="s">
        <v>29</v>
      </c>
      <c r="E27" s="15"/>
      <c r="F27" s="15"/>
      <c r="G27" s="16">
        <f>(140*40)</f>
        <v>5600</v>
      </c>
    </row>
    <row r="28" spans="1:7" x14ac:dyDescent="0.25">
      <c r="A28" s="37"/>
      <c r="B28" s="38" t="s">
        <v>30</v>
      </c>
      <c r="C28" s="15" t="s">
        <v>31</v>
      </c>
      <c r="E28" s="15"/>
      <c r="F28" s="15"/>
      <c r="G28" s="16">
        <v>2000</v>
      </c>
    </row>
    <row r="29" spans="1:7" x14ac:dyDescent="0.25">
      <c r="A29" s="37"/>
      <c r="B29" s="38" t="s">
        <v>32</v>
      </c>
      <c r="C29" s="15" t="s">
        <v>31</v>
      </c>
      <c r="E29" s="15"/>
      <c r="F29" s="15"/>
      <c r="G29" s="16">
        <v>2000</v>
      </c>
    </row>
    <row r="30" spans="1:7" x14ac:dyDescent="0.25">
      <c r="A30" s="37" t="s">
        <v>33</v>
      </c>
      <c r="B30" s="38" t="s">
        <v>34</v>
      </c>
      <c r="C30" s="15" t="s">
        <v>35</v>
      </c>
      <c r="E30" s="15"/>
      <c r="F30" s="15"/>
      <c r="G30" s="16">
        <v>4800</v>
      </c>
    </row>
    <row r="31" spans="1:7" x14ac:dyDescent="0.25">
      <c r="A31" s="39" t="s">
        <v>36</v>
      </c>
      <c r="B31" s="38" t="s">
        <v>37</v>
      </c>
      <c r="C31" s="15" t="s">
        <v>38</v>
      </c>
      <c r="E31" s="15"/>
      <c r="F31" s="15"/>
      <c r="G31" s="16">
        <v>4200</v>
      </c>
    </row>
    <row r="32" spans="1:7" x14ac:dyDescent="0.25">
      <c r="A32" s="37" t="s">
        <v>39</v>
      </c>
      <c r="B32" s="38" t="s">
        <v>40</v>
      </c>
      <c r="C32" s="15" t="s">
        <v>35</v>
      </c>
      <c r="E32" s="15"/>
      <c r="F32" s="15"/>
      <c r="G32" s="16">
        <v>4800</v>
      </c>
    </row>
    <row r="33" spans="1:7" x14ac:dyDescent="0.25">
      <c r="A33" s="37" t="s">
        <v>41</v>
      </c>
      <c r="B33" s="40" t="s">
        <v>30</v>
      </c>
      <c r="C33" s="15" t="s">
        <v>42</v>
      </c>
      <c r="E33" s="15"/>
      <c r="F33" s="15"/>
      <c r="G33" s="26">
        <f>(110*30)</f>
        <v>3300</v>
      </c>
    </row>
    <row r="34" spans="1:7" x14ac:dyDescent="0.25">
      <c r="A34" s="37" t="s">
        <v>43</v>
      </c>
      <c r="B34" s="40" t="s">
        <v>32</v>
      </c>
      <c r="C34" s="15" t="s">
        <v>42</v>
      </c>
      <c r="E34" s="15"/>
      <c r="F34" s="15"/>
      <c r="G34" s="26">
        <f>(110*30)</f>
        <v>3300</v>
      </c>
    </row>
    <row r="35" spans="1:7" x14ac:dyDescent="0.25">
      <c r="A35" s="37" t="s">
        <v>44</v>
      </c>
      <c r="B35" s="40" t="s">
        <v>45</v>
      </c>
      <c r="C35" s="15" t="s">
        <v>46</v>
      </c>
      <c r="E35" s="15"/>
      <c r="F35" s="15"/>
      <c r="G35" s="16">
        <f>(150*20.5*2)</f>
        <v>6150</v>
      </c>
    </row>
    <row r="36" spans="1:7" x14ac:dyDescent="0.25">
      <c r="A36" s="37" t="s">
        <v>47</v>
      </c>
      <c r="B36" s="40" t="s">
        <v>48</v>
      </c>
      <c r="C36" s="40" t="s">
        <v>49</v>
      </c>
      <c r="E36" s="15"/>
      <c r="F36" s="15"/>
      <c r="G36" s="16">
        <f>(250*4)</f>
        <v>1000</v>
      </c>
    </row>
    <row r="37" spans="1:7" x14ac:dyDescent="0.25">
      <c r="A37" s="37" t="s">
        <v>50</v>
      </c>
      <c r="B37" s="40" t="s">
        <v>51</v>
      </c>
      <c r="C37" s="40" t="s">
        <v>52</v>
      </c>
      <c r="E37" s="15"/>
      <c r="F37" s="15"/>
      <c r="G37" s="16">
        <f>(250*3)</f>
        <v>750</v>
      </c>
    </row>
    <row r="38" spans="1:7" x14ac:dyDescent="0.25">
      <c r="A38" s="37" t="s">
        <v>53</v>
      </c>
      <c r="B38" s="40"/>
      <c r="C38" s="40" t="s">
        <v>54</v>
      </c>
      <c r="E38" s="15"/>
      <c r="F38" s="15"/>
      <c r="G38" s="16">
        <v>3000</v>
      </c>
    </row>
    <row r="39" spans="1:7" x14ac:dyDescent="0.25">
      <c r="A39" s="37" t="s">
        <v>55</v>
      </c>
      <c r="B39" s="40"/>
      <c r="C39" s="40" t="s">
        <v>54</v>
      </c>
      <c r="E39" s="15"/>
      <c r="F39" s="15"/>
      <c r="G39" s="16">
        <v>3000</v>
      </c>
    </row>
    <row r="40" spans="1:7" x14ac:dyDescent="0.25">
      <c r="A40" s="27" t="s">
        <v>56</v>
      </c>
      <c r="B40" s="41"/>
      <c r="C40" s="28"/>
      <c r="D40" s="28"/>
      <c r="E40" s="28"/>
      <c r="F40" s="28"/>
      <c r="G40" s="29">
        <f>SUM(G27:G39)</f>
        <v>43900</v>
      </c>
    </row>
    <row r="41" spans="1:7" x14ac:dyDescent="0.25">
      <c r="A41" s="42"/>
      <c r="B41" s="15"/>
      <c r="C41" s="15"/>
      <c r="D41" s="15"/>
      <c r="E41" s="15"/>
      <c r="F41" s="15"/>
      <c r="G41" s="15"/>
    </row>
    <row r="42" spans="1:7" x14ac:dyDescent="0.25">
      <c r="A42" s="15"/>
      <c r="B42" s="15"/>
      <c r="C42" s="15"/>
      <c r="D42" s="15"/>
      <c r="E42" s="15"/>
      <c r="F42" s="15"/>
      <c r="G42" s="15"/>
    </row>
    <row r="43" spans="1:7" x14ac:dyDescent="0.25">
      <c r="A43" s="30" t="s">
        <v>57</v>
      </c>
      <c r="B43" s="31"/>
      <c r="C43" s="32"/>
      <c r="D43" s="32"/>
      <c r="E43" s="32"/>
      <c r="F43" s="32"/>
      <c r="G43" s="33"/>
    </row>
    <row r="44" spans="1:7" x14ac:dyDescent="0.25">
      <c r="A44" s="43"/>
      <c r="B44" s="44"/>
      <c r="C44" s="45" t="s">
        <v>58</v>
      </c>
      <c r="D44" s="45"/>
      <c r="E44" s="45"/>
      <c r="F44" s="45"/>
      <c r="G44" s="46"/>
    </row>
    <row r="45" spans="1:7" x14ac:dyDescent="0.25">
      <c r="A45" s="47" t="s">
        <v>59</v>
      </c>
      <c r="B45" s="48" t="s">
        <v>22</v>
      </c>
      <c r="C45" s="49" t="s">
        <v>60</v>
      </c>
      <c r="D45" s="49" t="s">
        <v>61</v>
      </c>
      <c r="E45" s="49" t="s">
        <v>62</v>
      </c>
      <c r="F45" s="49"/>
      <c r="G45" s="50"/>
    </row>
    <row r="46" spans="1:7" ht="17.25" x14ac:dyDescent="0.4">
      <c r="A46" s="25" t="s">
        <v>63</v>
      </c>
      <c r="B46" s="51" t="s">
        <v>64</v>
      </c>
      <c r="C46" s="52">
        <f>(120*2)*0.545</f>
        <v>130.80000000000001</v>
      </c>
      <c r="D46" s="52">
        <f>(120*2)*0.545</f>
        <v>130.80000000000001</v>
      </c>
      <c r="E46" s="52">
        <f>(40*2)*0.545*8</f>
        <v>348.8</v>
      </c>
      <c r="F46" s="15"/>
      <c r="G46" s="16"/>
    </row>
    <row r="47" spans="1:7" x14ac:dyDescent="0.25">
      <c r="A47" s="25" t="s">
        <v>65</v>
      </c>
      <c r="B47" s="51" t="s">
        <v>66</v>
      </c>
      <c r="C47" s="15">
        <f>(128*2)*0.545</f>
        <v>139.52000000000001</v>
      </c>
      <c r="D47" s="15"/>
      <c r="E47" s="15"/>
      <c r="G47" s="16"/>
    </row>
    <row r="48" spans="1:7" x14ac:dyDescent="0.25">
      <c r="A48" s="25" t="s">
        <v>67</v>
      </c>
      <c r="B48" s="51" t="s">
        <v>68</v>
      </c>
      <c r="C48" s="15">
        <f>(275*2)*0.545</f>
        <v>299.75</v>
      </c>
      <c r="D48" s="15"/>
      <c r="E48" s="15"/>
      <c r="G48" s="16"/>
    </row>
    <row r="49" spans="1:7" ht="17.25" x14ac:dyDescent="0.4">
      <c r="A49" s="25" t="s">
        <v>69</v>
      </c>
      <c r="B49" s="51" t="s">
        <v>70</v>
      </c>
      <c r="C49" s="15">
        <f>(75*2)*0.545</f>
        <v>81.75</v>
      </c>
      <c r="D49" s="15">
        <f>(75*2)*0.545</f>
        <v>81.75</v>
      </c>
      <c r="E49" s="52">
        <f>(240*2)*0.545</f>
        <v>261.60000000000002</v>
      </c>
      <c r="F49" s="15"/>
      <c r="G49" s="16"/>
    </row>
    <row r="50" spans="1:7" ht="17.25" x14ac:dyDescent="0.4">
      <c r="A50" s="25" t="s">
        <v>71</v>
      </c>
      <c r="B50" s="51" t="s">
        <v>36</v>
      </c>
      <c r="C50" s="52">
        <f>(120*2)*0.545</f>
        <v>130.80000000000001</v>
      </c>
      <c r="D50" s="52">
        <f>(120*2)*0.545</f>
        <v>130.80000000000001</v>
      </c>
      <c r="E50" s="52">
        <f>(40*2)*0.545*2</f>
        <v>87.2</v>
      </c>
      <c r="F50" s="15"/>
      <c r="G50" s="16"/>
    </row>
    <row r="51" spans="1:7" x14ac:dyDescent="0.25">
      <c r="A51" s="25" t="s">
        <v>72</v>
      </c>
      <c r="B51" s="51" t="s">
        <v>73</v>
      </c>
      <c r="C51" s="15" t="s">
        <v>74</v>
      </c>
      <c r="D51" s="15" t="s">
        <v>74</v>
      </c>
      <c r="E51" s="15" t="s">
        <v>74</v>
      </c>
      <c r="F51" s="15"/>
      <c r="G51" s="16"/>
    </row>
    <row r="52" spans="1:7" ht="17.25" x14ac:dyDescent="0.4">
      <c r="A52" s="25" t="s">
        <v>75</v>
      </c>
      <c r="B52" s="51" t="s">
        <v>76</v>
      </c>
      <c r="C52" s="52">
        <f>(180*2)*0.545</f>
        <v>196.20000000000002</v>
      </c>
      <c r="D52" s="52">
        <f>(180*2)*0.545</f>
        <v>196.20000000000002</v>
      </c>
      <c r="E52" s="52">
        <f>(235*2)*0.545</f>
        <v>256.15000000000003</v>
      </c>
      <c r="F52" s="15"/>
      <c r="G52" s="16"/>
    </row>
    <row r="53" spans="1:7" x14ac:dyDescent="0.25">
      <c r="A53" s="25" t="s">
        <v>77</v>
      </c>
      <c r="B53" s="51" t="s">
        <v>78</v>
      </c>
      <c r="C53" s="15">
        <v>350</v>
      </c>
      <c r="D53" s="15">
        <v>350</v>
      </c>
      <c r="E53" s="15">
        <v>350</v>
      </c>
      <c r="F53" s="15"/>
      <c r="G53" s="16"/>
    </row>
    <row r="54" spans="1:7" x14ac:dyDescent="0.25">
      <c r="A54" s="25" t="s">
        <v>53</v>
      </c>
      <c r="B54" s="14"/>
      <c r="C54" s="15">
        <v>131</v>
      </c>
      <c r="D54" s="15">
        <v>131</v>
      </c>
      <c r="E54" s="15" t="s">
        <v>74</v>
      </c>
      <c r="F54" s="15"/>
      <c r="G54" s="16"/>
    </row>
    <row r="55" spans="1:7" ht="17.25" x14ac:dyDescent="0.4">
      <c r="A55" s="25" t="s">
        <v>55</v>
      </c>
      <c r="B55" s="14"/>
      <c r="C55" s="15" t="s">
        <v>74</v>
      </c>
      <c r="D55" s="15" t="s">
        <v>74</v>
      </c>
      <c r="E55" s="52">
        <f>(40*2)*0.545*10</f>
        <v>436</v>
      </c>
      <c r="F55" s="15"/>
      <c r="G55" s="16"/>
    </row>
    <row r="56" spans="1:7" x14ac:dyDescent="0.25">
      <c r="A56" s="13" t="s">
        <v>79</v>
      </c>
      <c r="B56" s="15"/>
      <c r="C56" s="15"/>
      <c r="D56" s="15"/>
      <c r="E56" s="15"/>
      <c r="F56" s="15"/>
      <c r="G56" s="16"/>
    </row>
    <row r="57" spans="1:7" x14ac:dyDescent="0.25">
      <c r="A57" s="13" t="s">
        <v>80</v>
      </c>
      <c r="B57" s="15"/>
      <c r="C57" s="15"/>
      <c r="D57" s="15"/>
      <c r="E57" s="15"/>
      <c r="F57" s="15"/>
      <c r="G57" s="16"/>
    </row>
    <row r="58" spans="1:7" x14ac:dyDescent="0.25">
      <c r="A58" s="13" t="s">
        <v>81</v>
      </c>
      <c r="B58" s="15"/>
      <c r="C58" s="15"/>
      <c r="D58" s="15"/>
      <c r="E58" s="15"/>
      <c r="F58" s="15"/>
      <c r="G58" s="16"/>
    </row>
    <row r="59" spans="1:7" x14ac:dyDescent="0.25">
      <c r="A59" s="13" t="s">
        <v>82</v>
      </c>
      <c r="B59" s="15"/>
      <c r="C59" s="15"/>
      <c r="D59" s="15"/>
      <c r="E59" s="15"/>
      <c r="F59" s="15"/>
      <c r="G59" s="16"/>
    </row>
    <row r="60" spans="1:7" x14ac:dyDescent="0.25">
      <c r="A60" s="53" t="s">
        <v>5</v>
      </c>
      <c r="B60" s="6"/>
      <c r="C60" s="6">
        <f>SUM(C46:C58)</f>
        <v>1459.8200000000002</v>
      </c>
      <c r="D60" s="6">
        <f>SUM(D46:D58)</f>
        <v>1020.5500000000001</v>
      </c>
      <c r="E60" s="6">
        <f>SUM(E46:E58)</f>
        <v>1739.7500000000002</v>
      </c>
      <c r="F60" s="6"/>
      <c r="G60" s="54"/>
    </row>
    <row r="61" spans="1:7" x14ac:dyDescent="0.25">
      <c r="A61" s="27" t="s">
        <v>56</v>
      </c>
      <c r="B61" s="28"/>
      <c r="C61" s="55"/>
      <c r="D61" s="28"/>
      <c r="E61" s="28"/>
      <c r="F61" s="28"/>
      <c r="G61" s="56">
        <f>(C60+D60+E60)</f>
        <v>4220.1200000000008</v>
      </c>
    </row>
    <row r="62" spans="1:7" x14ac:dyDescent="0.25">
      <c r="A62" s="15"/>
      <c r="B62" s="15"/>
      <c r="C62" s="15"/>
      <c r="D62" s="15"/>
      <c r="E62" s="15"/>
      <c r="F62" s="15"/>
      <c r="G62" s="15"/>
    </row>
    <row r="63" spans="1:7" x14ac:dyDescent="0.25">
      <c r="A63" s="15"/>
      <c r="B63" s="15"/>
      <c r="C63" s="15"/>
      <c r="D63" s="15"/>
      <c r="E63" s="15"/>
      <c r="F63" s="15"/>
      <c r="G63" s="15"/>
    </row>
    <row r="64" spans="1:7" x14ac:dyDescent="0.25">
      <c r="A64" s="30" t="s">
        <v>83</v>
      </c>
      <c r="B64" s="31"/>
      <c r="C64" s="32"/>
      <c r="D64" s="32"/>
      <c r="E64" s="32"/>
      <c r="F64" s="32"/>
      <c r="G64" s="33"/>
    </row>
    <row r="65" spans="1:7" x14ac:dyDescent="0.25">
      <c r="A65" s="47" t="s">
        <v>59</v>
      </c>
      <c r="B65" s="48" t="s">
        <v>22</v>
      </c>
      <c r="C65" s="57"/>
      <c r="D65" s="49" t="s">
        <v>84</v>
      </c>
      <c r="E65" s="49" t="s">
        <v>85</v>
      </c>
      <c r="F65" s="49" t="s">
        <v>62</v>
      </c>
      <c r="G65" s="50"/>
    </row>
    <row r="66" spans="1:7" x14ac:dyDescent="0.25">
      <c r="A66" s="25" t="s">
        <v>63</v>
      </c>
      <c r="B66" s="51" t="s">
        <v>64</v>
      </c>
      <c r="C66" s="15"/>
      <c r="D66" s="15">
        <f>(65*4)</f>
        <v>260</v>
      </c>
      <c r="E66" s="15">
        <f>(65*4)</f>
        <v>260</v>
      </c>
      <c r="F66" s="15">
        <f>(65*8)</f>
        <v>520</v>
      </c>
      <c r="G66" s="16"/>
    </row>
    <row r="67" spans="1:7" x14ac:dyDescent="0.25">
      <c r="A67" s="25" t="s">
        <v>65</v>
      </c>
      <c r="B67" s="51" t="s">
        <v>66</v>
      </c>
      <c r="C67" s="15"/>
      <c r="D67" s="15">
        <f>(65*4)</f>
        <v>260</v>
      </c>
      <c r="E67" s="15"/>
      <c r="F67" s="15"/>
    </row>
    <row r="68" spans="1:7" x14ac:dyDescent="0.25">
      <c r="A68" s="25" t="s">
        <v>67</v>
      </c>
      <c r="B68" s="51" t="s">
        <v>68</v>
      </c>
      <c r="C68" s="15"/>
      <c r="D68" s="15">
        <f>(65*3)</f>
        <v>195</v>
      </c>
      <c r="E68" s="15"/>
      <c r="F68" s="15"/>
    </row>
    <row r="69" spans="1:7" x14ac:dyDescent="0.25">
      <c r="A69" s="25" t="s">
        <v>69</v>
      </c>
      <c r="B69" s="51" t="s">
        <v>70</v>
      </c>
      <c r="C69" s="15"/>
      <c r="D69" s="15">
        <f t="shared" ref="D69:E71" si="0">(65*2)</f>
        <v>130</v>
      </c>
      <c r="E69" s="15">
        <f t="shared" si="0"/>
        <v>130</v>
      </c>
      <c r="F69" s="15">
        <f>(125*2)</f>
        <v>250</v>
      </c>
      <c r="G69" s="16"/>
    </row>
    <row r="70" spans="1:7" x14ac:dyDescent="0.25">
      <c r="A70" s="25" t="s">
        <v>71</v>
      </c>
      <c r="B70" s="51" t="s">
        <v>36</v>
      </c>
      <c r="C70" s="15"/>
      <c r="D70" s="15">
        <f t="shared" si="0"/>
        <v>130</v>
      </c>
      <c r="E70" s="15">
        <f t="shared" si="0"/>
        <v>130</v>
      </c>
      <c r="F70" s="15">
        <f>(65*2)</f>
        <v>130</v>
      </c>
      <c r="G70" s="16"/>
    </row>
    <row r="71" spans="1:7" x14ac:dyDescent="0.25">
      <c r="A71" s="25" t="s">
        <v>72</v>
      </c>
      <c r="B71" s="51" t="s">
        <v>73</v>
      </c>
      <c r="C71" s="15"/>
      <c r="D71" s="15">
        <f t="shared" si="0"/>
        <v>130</v>
      </c>
      <c r="E71" s="15">
        <f t="shared" si="0"/>
        <v>130</v>
      </c>
      <c r="F71" s="15">
        <f>(65*2)</f>
        <v>130</v>
      </c>
      <c r="G71" s="16"/>
    </row>
    <row r="72" spans="1:7" x14ac:dyDescent="0.25">
      <c r="A72" s="25" t="s">
        <v>75</v>
      </c>
      <c r="B72" s="51" t="s">
        <v>76</v>
      </c>
      <c r="C72" s="15"/>
      <c r="D72" s="15">
        <f>(65*5)</f>
        <v>325</v>
      </c>
      <c r="E72" s="15">
        <f>(65*5)</f>
        <v>325</v>
      </c>
      <c r="F72" s="15">
        <f>(125*10)</f>
        <v>1250</v>
      </c>
      <c r="G72" s="16"/>
    </row>
    <row r="73" spans="1:7" x14ac:dyDescent="0.25">
      <c r="A73" s="25" t="s">
        <v>77</v>
      </c>
      <c r="B73" s="51" t="s">
        <v>78</v>
      </c>
      <c r="C73" s="15"/>
      <c r="D73" s="15">
        <f>(65*5)</f>
        <v>325</v>
      </c>
      <c r="E73" s="15">
        <f>(65*5)</f>
        <v>325</v>
      </c>
      <c r="F73" s="15">
        <f>(125*10)</f>
        <v>1250</v>
      </c>
      <c r="G73" s="16"/>
    </row>
    <row r="74" spans="1:7" x14ac:dyDescent="0.25">
      <c r="A74" s="25" t="s">
        <v>53</v>
      </c>
      <c r="B74" s="14"/>
      <c r="C74" s="15"/>
      <c r="D74" s="15">
        <f>(65*2)</f>
        <v>130</v>
      </c>
      <c r="E74" s="15">
        <f>(65*2)</f>
        <v>130</v>
      </c>
      <c r="F74" s="15">
        <f>(65*3)</f>
        <v>195</v>
      </c>
      <c r="G74" s="16"/>
    </row>
    <row r="75" spans="1:7" x14ac:dyDescent="0.25">
      <c r="A75" s="25" t="s">
        <v>55</v>
      </c>
      <c r="B75" s="14"/>
      <c r="C75" s="15"/>
      <c r="D75" s="15">
        <f>(65*2)</f>
        <v>130</v>
      </c>
      <c r="E75" s="15">
        <f>(65*2)</f>
        <v>130</v>
      </c>
      <c r="F75" s="15">
        <f>(65*10)</f>
        <v>650</v>
      </c>
      <c r="G75" s="16"/>
    </row>
    <row r="76" spans="1:7" x14ac:dyDescent="0.25">
      <c r="A76" s="13" t="s">
        <v>79</v>
      </c>
      <c r="B76" s="15"/>
      <c r="C76" s="15"/>
      <c r="D76" s="15"/>
      <c r="E76" s="15"/>
      <c r="F76" s="15"/>
      <c r="G76" s="16"/>
    </row>
    <row r="77" spans="1:7" x14ac:dyDescent="0.25">
      <c r="A77" s="13" t="s">
        <v>86</v>
      </c>
      <c r="B77" s="15"/>
      <c r="C77" s="15"/>
      <c r="D77" s="15"/>
      <c r="E77" s="15"/>
      <c r="F77" s="15"/>
      <c r="G77" s="16"/>
    </row>
    <row r="78" spans="1:7" x14ac:dyDescent="0.25">
      <c r="A78" s="13"/>
      <c r="B78" s="15"/>
      <c r="C78" s="15"/>
      <c r="D78" s="15"/>
      <c r="E78" s="15"/>
      <c r="F78" s="15"/>
      <c r="G78" s="16"/>
    </row>
    <row r="79" spans="1:7" x14ac:dyDescent="0.25">
      <c r="A79" s="53" t="s">
        <v>5</v>
      </c>
      <c r="B79" s="6"/>
      <c r="C79" s="7"/>
      <c r="D79" s="6">
        <f>SUM(D66:D78)</f>
        <v>2015</v>
      </c>
      <c r="E79" s="6">
        <f>SUM(E66:E78)</f>
        <v>1560</v>
      </c>
      <c r="F79" s="6">
        <f>SUM(F66:F78)</f>
        <v>4375</v>
      </c>
      <c r="G79" s="54"/>
    </row>
    <row r="80" spans="1:7" x14ac:dyDescent="0.25">
      <c r="A80" s="27" t="s">
        <v>56</v>
      </c>
      <c r="B80" s="28"/>
      <c r="C80" s="55"/>
      <c r="D80" s="28"/>
      <c r="E80" s="28"/>
      <c r="F80" s="28"/>
      <c r="G80" s="58">
        <f>(D79+E79+F79)</f>
        <v>7950</v>
      </c>
    </row>
    <row r="81" spans="1:7" x14ac:dyDescent="0.25">
      <c r="A81" s="15"/>
      <c r="B81" s="15"/>
      <c r="C81" s="15"/>
      <c r="D81" s="15"/>
      <c r="E81" s="15"/>
      <c r="F81" s="15"/>
      <c r="G81" s="15"/>
    </row>
    <row r="82" spans="1:7" x14ac:dyDescent="0.25">
      <c r="A82" s="30" t="s">
        <v>87</v>
      </c>
      <c r="B82" s="31"/>
      <c r="C82" s="32"/>
      <c r="D82" s="32"/>
      <c r="E82" s="32"/>
      <c r="F82" s="32"/>
      <c r="G82" s="33"/>
    </row>
    <row r="83" spans="1:7" x14ac:dyDescent="0.25">
      <c r="A83" s="13" t="s">
        <v>88</v>
      </c>
      <c r="B83" s="15"/>
      <c r="C83" s="15"/>
      <c r="D83" s="15"/>
      <c r="E83" s="15"/>
      <c r="F83" s="15"/>
      <c r="G83" s="16"/>
    </row>
    <row r="84" spans="1:7" x14ac:dyDescent="0.25">
      <c r="A84" s="13"/>
      <c r="B84" s="36" t="s">
        <v>89</v>
      </c>
      <c r="C84" s="36" t="s">
        <v>90</v>
      </c>
      <c r="D84" s="36" t="s">
        <v>91</v>
      </c>
      <c r="E84" s="36" t="s">
        <v>92</v>
      </c>
      <c r="F84" s="14"/>
      <c r="G84" s="16"/>
    </row>
    <row r="85" spans="1:7" x14ac:dyDescent="0.25">
      <c r="A85" s="25" t="s">
        <v>60</v>
      </c>
      <c r="B85" s="15">
        <v>400</v>
      </c>
      <c r="C85" s="15">
        <v>200</v>
      </c>
      <c r="D85" s="15">
        <v>80</v>
      </c>
      <c r="E85" s="15">
        <v>250</v>
      </c>
      <c r="F85" s="15" t="s">
        <v>93</v>
      </c>
      <c r="G85" s="16"/>
    </row>
    <row r="86" spans="1:7" x14ac:dyDescent="0.25">
      <c r="A86" s="25" t="s">
        <v>61</v>
      </c>
      <c r="B86" s="15">
        <v>400</v>
      </c>
      <c r="C86" s="15">
        <v>200</v>
      </c>
      <c r="D86" s="15">
        <v>80</v>
      </c>
      <c r="E86" s="15">
        <v>250</v>
      </c>
      <c r="F86" s="15" t="s">
        <v>93</v>
      </c>
      <c r="G86" s="16"/>
    </row>
    <row r="87" spans="1:7" x14ac:dyDescent="0.25">
      <c r="A87" s="25" t="s">
        <v>62</v>
      </c>
      <c r="B87" s="15">
        <v>400</v>
      </c>
      <c r="C87" s="15">
        <v>250</v>
      </c>
      <c r="D87" s="15">
        <v>80</v>
      </c>
      <c r="E87" s="15">
        <v>300</v>
      </c>
      <c r="F87" s="15" t="s">
        <v>94</v>
      </c>
      <c r="G87" s="16"/>
    </row>
    <row r="88" spans="1:7" x14ac:dyDescent="0.25">
      <c r="A88" s="27" t="s">
        <v>56</v>
      </c>
      <c r="B88" s="28">
        <f>SUM(B85:B87)</f>
        <v>1200</v>
      </c>
      <c r="C88" s="28">
        <f>SUM(C85:C87)</f>
        <v>650</v>
      </c>
      <c r="D88" s="28">
        <f>SUM(D85:D87)</f>
        <v>240</v>
      </c>
      <c r="E88" s="28">
        <f>SUM(E85:E87)</f>
        <v>800</v>
      </c>
      <c r="F88" s="55"/>
      <c r="G88" s="56">
        <f>(B88+C88+D88+E88)</f>
        <v>2890</v>
      </c>
    </row>
    <row r="89" spans="1:7" x14ac:dyDescent="0.25">
      <c r="A89" s="15"/>
      <c r="B89" s="15"/>
      <c r="C89" s="15"/>
      <c r="D89" s="15"/>
      <c r="E89" s="15"/>
      <c r="F89" s="15"/>
      <c r="G89" s="15"/>
    </row>
    <row r="90" spans="1:7" x14ac:dyDescent="0.25">
      <c r="A90" s="30" t="s">
        <v>95</v>
      </c>
      <c r="B90" s="31"/>
      <c r="C90" s="32"/>
      <c r="D90" s="32"/>
      <c r="E90" s="32"/>
      <c r="F90" s="32"/>
      <c r="G90" s="32"/>
    </row>
    <row r="91" spans="1:7" x14ac:dyDescent="0.25">
      <c r="A91" s="59" t="s">
        <v>96</v>
      </c>
      <c r="B91" s="60"/>
      <c r="C91" s="15"/>
      <c r="D91" s="60"/>
      <c r="E91" s="15"/>
      <c r="F91" s="60"/>
      <c r="G91" s="16"/>
    </row>
    <row r="92" spans="1:7" x14ac:dyDescent="0.25">
      <c r="A92" s="59" t="s">
        <v>97</v>
      </c>
      <c r="B92" s="60"/>
      <c r="C92" s="15"/>
      <c r="D92" s="60"/>
      <c r="E92" s="15"/>
      <c r="F92" s="60"/>
      <c r="G92" s="16"/>
    </row>
    <row r="93" spans="1:7" x14ac:dyDescent="0.25">
      <c r="A93" s="59" t="s">
        <v>98</v>
      </c>
      <c r="B93" s="60"/>
      <c r="C93" s="15"/>
      <c r="D93" s="60"/>
      <c r="E93" s="15"/>
      <c r="F93" s="60"/>
      <c r="G93" s="16"/>
    </row>
    <row r="94" spans="1:7" x14ac:dyDescent="0.25">
      <c r="A94" s="47" t="s">
        <v>12</v>
      </c>
      <c r="B94" s="48"/>
      <c r="C94" s="61"/>
      <c r="D94" s="62" t="s">
        <v>13</v>
      </c>
      <c r="E94" s="61"/>
      <c r="F94" s="57"/>
      <c r="G94" s="63" t="s">
        <v>99</v>
      </c>
    </row>
    <row r="95" spans="1:7" x14ac:dyDescent="0.25">
      <c r="A95" s="13" t="s">
        <v>15</v>
      </c>
      <c r="B95" s="15"/>
      <c r="C95" s="15"/>
      <c r="D95" s="15">
        <v>10</v>
      </c>
      <c r="E95" s="15"/>
      <c r="G95" s="16">
        <v>7500</v>
      </c>
    </row>
    <row r="96" spans="1:7" x14ac:dyDescent="0.25">
      <c r="A96" s="13" t="s">
        <v>16</v>
      </c>
      <c r="B96" s="15"/>
      <c r="C96" s="15"/>
      <c r="D96" s="15">
        <v>6</v>
      </c>
      <c r="E96" s="15"/>
      <c r="G96" s="16">
        <v>5000</v>
      </c>
    </row>
    <row r="97" spans="1:7" x14ac:dyDescent="0.25">
      <c r="A97" s="13" t="s">
        <v>17</v>
      </c>
      <c r="B97" s="15"/>
      <c r="C97" s="15"/>
      <c r="D97" s="15">
        <v>6</v>
      </c>
      <c r="E97" s="15"/>
      <c r="G97" s="16">
        <v>5000</v>
      </c>
    </row>
    <row r="98" spans="1:7" x14ac:dyDescent="0.25">
      <c r="A98" s="13" t="s">
        <v>18</v>
      </c>
      <c r="B98" s="15"/>
      <c r="C98" s="15"/>
      <c r="D98" s="15">
        <v>6</v>
      </c>
      <c r="E98" s="15"/>
      <c r="G98" s="16">
        <v>5000</v>
      </c>
    </row>
    <row r="99" spans="1:7" x14ac:dyDescent="0.25">
      <c r="A99" s="13" t="s">
        <v>19</v>
      </c>
      <c r="B99" s="15"/>
      <c r="C99" s="15"/>
      <c r="D99" s="15">
        <v>8</v>
      </c>
      <c r="E99" s="15"/>
      <c r="G99" s="16">
        <v>6500</v>
      </c>
    </row>
    <row r="100" spans="1:7" x14ac:dyDescent="0.25">
      <c r="A100" s="13" t="s">
        <v>100</v>
      </c>
      <c r="B100" s="15"/>
      <c r="C100" s="15"/>
      <c r="D100" s="15"/>
      <c r="E100" s="15"/>
      <c r="G100" s="16"/>
    </row>
    <row r="101" spans="1:7" x14ac:dyDescent="0.25">
      <c r="A101" s="13" t="s">
        <v>101</v>
      </c>
      <c r="B101" s="15"/>
      <c r="C101" s="15"/>
      <c r="D101" s="15"/>
      <c r="E101" s="15"/>
      <c r="G101" s="16"/>
    </row>
    <row r="102" spans="1:7" x14ac:dyDescent="0.25">
      <c r="A102" s="27" t="s">
        <v>56</v>
      </c>
      <c r="B102" s="28"/>
      <c r="C102" s="55"/>
      <c r="D102" s="28">
        <v>36</v>
      </c>
      <c r="E102" s="55"/>
      <c r="F102" s="64"/>
      <c r="G102" s="56">
        <v>29000</v>
      </c>
    </row>
    <row r="103" spans="1:7" x14ac:dyDescent="0.25">
      <c r="A103" s="15"/>
      <c r="B103" s="15"/>
      <c r="C103" s="15"/>
      <c r="D103" s="15"/>
      <c r="E103" s="15"/>
      <c r="F103" s="15"/>
      <c r="G103" s="15"/>
    </row>
    <row r="104" spans="1:7" x14ac:dyDescent="0.25">
      <c r="A104" s="15"/>
      <c r="B104" s="15"/>
      <c r="C104" s="15"/>
      <c r="D104" s="15"/>
      <c r="E104" s="15"/>
      <c r="F104" s="15"/>
      <c r="G104" s="15"/>
    </row>
    <row r="105" spans="1:7" x14ac:dyDescent="0.25">
      <c r="A105" s="30" t="s">
        <v>102</v>
      </c>
      <c r="B105" s="31"/>
      <c r="C105" s="32"/>
      <c r="D105" s="32"/>
      <c r="E105" s="32"/>
      <c r="F105" s="32"/>
      <c r="G105" s="33"/>
    </row>
    <row r="106" spans="1:7" x14ac:dyDescent="0.25">
      <c r="A106" s="13"/>
      <c r="B106" s="15"/>
      <c r="C106" s="15"/>
      <c r="D106" s="15"/>
      <c r="E106" s="15"/>
      <c r="F106" s="15"/>
      <c r="G106" s="16"/>
    </row>
    <row r="107" spans="1:7" x14ac:dyDescent="0.25">
      <c r="A107" s="43" t="s">
        <v>103</v>
      </c>
      <c r="B107" s="44"/>
      <c r="C107" s="65"/>
      <c r="D107" s="44" t="s">
        <v>104</v>
      </c>
      <c r="E107" s="44" t="s">
        <v>105</v>
      </c>
      <c r="F107" s="66"/>
      <c r="G107" s="67" t="s">
        <v>106</v>
      </c>
    </row>
    <row r="108" spans="1:7" x14ac:dyDescent="0.25">
      <c r="A108" s="13" t="s">
        <v>107</v>
      </c>
      <c r="B108" s="15" t="s">
        <v>108</v>
      </c>
      <c r="D108" s="15">
        <v>400</v>
      </c>
      <c r="E108" s="15" t="s">
        <v>109</v>
      </c>
      <c r="F108" s="15"/>
      <c r="G108" s="16">
        <v>14400</v>
      </c>
    </row>
    <row r="109" spans="1:7" x14ac:dyDescent="0.25">
      <c r="A109" s="13" t="s">
        <v>110</v>
      </c>
      <c r="B109" s="15" t="s">
        <v>108</v>
      </c>
      <c r="D109" s="15">
        <v>150</v>
      </c>
      <c r="E109" s="15"/>
      <c r="F109" s="15"/>
      <c r="G109" s="16">
        <v>5400</v>
      </c>
    </row>
    <row r="110" spans="1:7" x14ac:dyDescent="0.25">
      <c r="A110" s="13" t="s">
        <v>111</v>
      </c>
      <c r="B110" s="15"/>
      <c r="D110" s="15">
        <v>83</v>
      </c>
      <c r="E110" s="15" t="s">
        <v>112</v>
      </c>
      <c r="F110" s="15"/>
      <c r="G110" s="16">
        <v>2988</v>
      </c>
    </row>
    <row r="111" spans="1:7" x14ac:dyDescent="0.25">
      <c r="A111" s="13" t="s">
        <v>113</v>
      </c>
      <c r="B111" s="15"/>
      <c r="D111" s="15">
        <v>172</v>
      </c>
      <c r="E111" s="15" t="s">
        <v>114</v>
      </c>
      <c r="F111" s="15"/>
      <c r="G111" s="16">
        <v>6192</v>
      </c>
    </row>
    <row r="112" spans="1:7" x14ac:dyDescent="0.25">
      <c r="A112" s="27" t="s">
        <v>56</v>
      </c>
      <c r="B112" s="28"/>
      <c r="C112" s="64"/>
      <c r="D112" s="28">
        <v>805</v>
      </c>
      <c r="E112" s="55"/>
      <c r="F112" s="55"/>
      <c r="G112" s="56">
        <v>28980</v>
      </c>
    </row>
    <row r="113" spans="1:7" x14ac:dyDescent="0.25">
      <c r="A113" s="42"/>
      <c r="B113" s="15"/>
      <c r="C113" s="15"/>
      <c r="D113" s="15"/>
      <c r="E113" s="15"/>
      <c r="F113" s="15"/>
      <c r="G113" s="15"/>
    </row>
    <row r="114" spans="1:7" x14ac:dyDescent="0.25">
      <c r="A114" s="30" t="s">
        <v>115</v>
      </c>
      <c r="B114" s="31"/>
      <c r="C114" s="32"/>
      <c r="D114" s="32"/>
      <c r="E114" s="32"/>
      <c r="F114" s="31" t="s">
        <v>116</v>
      </c>
      <c r="G114" s="68"/>
    </row>
    <row r="115" spans="1:7" x14ac:dyDescent="0.25">
      <c r="A115" s="13" t="s">
        <v>117</v>
      </c>
      <c r="B115" s="15"/>
      <c r="C115" s="15"/>
      <c r="D115" s="15">
        <v>27</v>
      </c>
      <c r="E115" s="15"/>
      <c r="F115" s="15">
        <v>25.04</v>
      </c>
      <c r="G115" s="26"/>
    </row>
    <row r="116" spans="1:7" x14ac:dyDescent="0.25">
      <c r="A116" s="13" t="s">
        <v>118</v>
      </c>
      <c r="B116" s="15"/>
      <c r="C116" s="15"/>
      <c r="D116" s="15">
        <v>27</v>
      </c>
      <c r="E116" s="15"/>
      <c r="F116" s="15">
        <v>25.04</v>
      </c>
      <c r="G116" s="26"/>
    </row>
    <row r="117" spans="1:7" x14ac:dyDescent="0.25">
      <c r="A117" s="13" t="s">
        <v>70</v>
      </c>
      <c r="B117" s="15"/>
      <c r="C117" s="15"/>
      <c r="D117" s="15">
        <v>27</v>
      </c>
      <c r="E117" s="15"/>
      <c r="F117" s="15">
        <v>26.15</v>
      </c>
      <c r="G117" s="26"/>
    </row>
    <row r="118" spans="1:7" x14ac:dyDescent="0.25">
      <c r="A118" s="13" t="s">
        <v>119</v>
      </c>
      <c r="B118" s="15"/>
      <c r="C118" s="15"/>
      <c r="D118" s="15">
        <v>27</v>
      </c>
      <c r="E118" s="15"/>
      <c r="F118" s="15">
        <v>25.04</v>
      </c>
      <c r="G118" s="26"/>
    </row>
    <row r="119" spans="1:7" x14ac:dyDescent="0.25">
      <c r="A119" s="13" t="s">
        <v>39</v>
      </c>
      <c r="B119" s="15"/>
      <c r="C119" s="15"/>
      <c r="D119" s="15">
        <v>27</v>
      </c>
      <c r="E119" s="15"/>
      <c r="F119" s="15">
        <v>26.15</v>
      </c>
      <c r="G119" s="26"/>
    </row>
    <row r="120" spans="1:7" x14ac:dyDescent="0.25">
      <c r="A120" s="13" t="s">
        <v>120</v>
      </c>
      <c r="B120" s="15"/>
      <c r="C120" s="15"/>
      <c r="D120" s="15">
        <v>37</v>
      </c>
      <c r="E120" s="15"/>
      <c r="F120" s="15">
        <v>37</v>
      </c>
      <c r="G120" s="26"/>
    </row>
    <row r="121" spans="1:7" x14ac:dyDescent="0.25">
      <c r="A121" s="27" t="s">
        <v>56</v>
      </c>
      <c r="B121" s="28"/>
      <c r="C121" s="55"/>
      <c r="D121" s="28">
        <v>172</v>
      </c>
      <c r="E121" s="55"/>
      <c r="F121" s="55"/>
      <c r="G121" s="69"/>
    </row>
    <row r="122" spans="1:7" x14ac:dyDescent="0.25">
      <c r="A122" s="13" t="s">
        <v>121</v>
      </c>
      <c r="B122" s="15"/>
      <c r="C122" s="15"/>
      <c r="D122" s="15"/>
      <c r="E122" s="15"/>
      <c r="F122" s="15"/>
      <c r="G122" s="15"/>
    </row>
    <row r="123" spans="1:7" x14ac:dyDescent="0.25">
      <c r="A123" s="70" t="s">
        <v>122</v>
      </c>
      <c r="B123" s="15"/>
      <c r="C123" s="15"/>
      <c r="D123" s="15"/>
      <c r="E123" s="15"/>
      <c r="F123" s="15"/>
      <c r="G123" s="15"/>
    </row>
    <row r="124" spans="1:7" x14ac:dyDescent="0.25">
      <c r="A124" s="70" t="s">
        <v>122</v>
      </c>
      <c r="B124" s="15"/>
      <c r="C124" s="15"/>
      <c r="D124" s="15"/>
      <c r="E124" s="15"/>
      <c r="F124" s="15"/>
      <c r="G124" s="15"/>
    </row>
    <row r="125" spans="1:7" x14ac:dyDescent="0.25">
      <c r="A125" s="70" t="s">
        <v>123</v>
      </c>
      <c r="B125" s="15"/>
      <c r="C125" s="15"/>
      <c r="D125" s="15"/>
      <c r="E125" s="15"/>
      <c r="F125" s="15"/>
      <c r="G125" s="15"/>
    </row>
    <row r="126" spans="1:7" x14ac:dyDescent="0.25">
      <c r="A126" s="70" t="s">
        <v>122</v>
      </c>
      <c r="B126" s="15"/>
      <c r="C126" s="15"/>
      <c r="D126" s="15"/>
      <c r="E126" s="15"/>
      <c r="F126" s="15"/>
      <c r="G126" s="15"/>
    </row>
    <row r="127" spans="1:7" x14ac:dyDescent="0.25">
      <c r="A127" s="70" t="s">
        <v>123</v>
      </c>
      <c r="B127" s="15"/>
      <c r="C127" s="15"/>
      <c r="D127" s="15"/>
      <c r="E127" s="15"/>
      <c r="F127" s="15"/>
      <c r="G127" s="15"/>
    </row>
    <row r="128" spans="1:7" x14ac:dyDescent="0.25">
      <c r="A128" s="15" t="s">
        <v>124</v>
      </c>
      <c r="B128" s="15"/>
      <c r="C128" s="15"/>
      <c r="D128" s="15"/>
      <c r="E128" s="15"/>
      <c r="F128" s="15"/>
      <c r="G128" s="15"/>
    </row>
    <row r="129" spans="1:7" ht="15.75" thickBot="1" x14ac:dyDescent="0.3">
      <c r="D129" s="15"/>
      <c r="E129" s="15"/>
      <c r="F129" s="15"/>
      <c r="G129" s="15"/>
    </row>
    <row r="130" spans="1:7" x14ac:dyDescent="0.25">
      <c r="A130" s="71" t="s">
        <v>125</v>
      </c>
      <c r="B130" s="72"/>
      <c r="C130" s="73"/>
      <c r="D130" s="73"/>
      <c r="E130" s="73"/>
      <c r="F130" s="73"/>
      <c r="G130" s="74"/>
    </row>
    <row r="131" spans="1:7" x14ac:dyDescent="0.25">
      <c r="A131" s="42" t="s">
        <v>126</v>
      </c>
      <c r="B131" s="15"/>
      <c r="C131" s="15"/>
      <c r="D131" s="15"/>
      <c r="E131" s="15"/>
      <c r="F131" s="15"/>
      <c r="G131" s="75">
        <v>800</v>
      </c>
    </row>
    <row r="132" spans="1:7" x14ac:dyDescent="0.25">
      <c r="A132" s="42" t="s">
        <v>127</v>
      </c>
      <c r="B132" s="15"/>
      <c r="C132" s="15" t="s">
        <v>128</v>
      </c>
      <c r="D132" s="15"/>
      <c r="E132" s="15"/>
      <c r="F132" s="15"/>
      <c r="G132" s="75">
        <f>(35*36)</f>
        <v>1260</v>
      </c>
    </row>
    <row r="133" spans="1:7" x14ac:dyDescent="0.25">
      <c r="A133" s="42" t="s">
        <v>129</v>
      </c>
      <c r="B133" s="15" t="s">
        <v>130</v>
      </c>
      <c r="C133" s="15"/>
      <c r="D133" s="15"/>
      <c r="E133" s="15"/>
      <c r="F133" s="15"/>
      <c r="G133" s="75">
        <f>(G40+G108+G109)*1.53/100</f>
        <v>974.61</v>
      </c>
    </row>
    <row r="134" spans="1:7" ht="15.75" thickBot="1" x14ac:dyDescent="0.3">
      <c r="A134" s="76" t="s">
        <v>56</v>
      </c>
      <c r="B134" s="77"/>
      <c r="C134" s="78"/>
      <c r="D134" s="78"/>
      <c r="E134" s="78"/>
      <c r="F134" s="78"/>
      <c r="G134" s="79">
        <f>SUM(G131:G133)</f>
        <v>3034.61</v>
      </c>
    </row>
    <row r="135" spans="1:7" ht="15.75" thickBot="1" x14ac:dyDescent="0.3">
      <c r="A135" s="15"/>
      <c r="B135" s="15"/>
      <c r="C135" s="15"/>
      <c r="D135" s="15"/>
      <c r="E135" s="15"/>
      <c r="F135" s="15"/>
      <c r="G135" s="15"/>
    </row>
    <row r="136" spans="1:7" x14ac:dyDescent="0.25">
      <c r="A136" s="71" t="s">
        <v>131</v>
      </c>
      <c r="B136" s="72"/>
      <c r="C136" s="73"/>
      <c r="D136" s="73"/>
      <c r="E136" s="73"/>
      <c r="F136" s="73"/>
      <c r="G136" s="74"/>
    </row>
    <row r="137" spans="1:7" x14ac:dyDescent="0.25">
      <c r="A137" s="80" t="s">
        <v>132</v>
      </c>
      <c r="B137" s="81"/>
      <c r="C137" s="82"/>
      <c r="D137" s="82"/>
      <c r="E137" s="82"/>
      <c r="F137" s="82"/>
      <c r="G137" s="83"/>
    </row>
    <row r="138" spans="1:7" x14ac:dyDescent="0.25">
      <c r="A138" s="42" t="s">
        <v>133</v>
      </c>
      <c r="B138" s="15"/>
      <c r="C138" s="15"/>
      <c r="D138" s="15"/>
      <c r="E138" s="15"/>
      <c r="F138" s="15"/>
      <c r="G138" s="75">
        <v>18000</v>
      </c>
    </row>
    <row r="139" spans="1:7" x14ac:dyDescent="0.25">
      <c r="A139" s="42" t="s">
        <v>36</v>
      </c>
      <c r="B139" s="15"/>
      <c r="C139" s="15"/>
      <c r="D139" s="15"/>
      <c r="E139" s="15"/>
      <c r="F139" s="15"/>
      <c r="G139" s="75">
        <v>2000</v>
      </c>
    </row>
    <row r="140" spans="1:7" x14ac:dyDescent="0.25">
      <c r="A140" s="42" t="s">
        <v>39</v>
      </c>
      <c r="B140" s="15"/>
      <c r="C140" s="15"/>
      <c r="D140" s="15"/>
      <c r="E140" s="15"/>
      <c r="F140" s="15"/>
      <c r="G140" s="75">
        <v>1500</v>
      </c>
    </row>
    <row r="141" spans="1:7" x14ac:dyDescent="0.25">
      <c r="A141" s="42" t="s">
        <v>134</v>
      </c>
      <c r="B141" s="15"/>
      <c r="C141" s="15"/>
      <c r="D141" s="15"/>
      <c r="E141" s="15"/>
      <c r="F141" s="15"/>
      <c r="G141" s="75">
        <v>500</v>
      </c>
    </row>
    <row r="142" spans="1:7" x14ac:dyDescent="0.25">
      <c r="A142" s="42" t="s">
        <v>135</v>
      </c>
      <c r="B142" s="15"/>
      <c r="C142" s="15"/>
      <c r="D142" s="15"/>
      <c r="E142" s="15"/>
      <c r="F142" s="15"/>
      <c r="G142" s="75">
        <v>500</v>
      </c>
    </row>
    <row r="143" spans="1:7" x14ac:dyDescent="0.25">
      <c r="A143" s="42" t="s">
        <v>136</v>
      </c>
      <c r="B143" s="15"/>
      <c r="C143" s="15"/>
      <c r="D143" s="15"/>
      <c r="E143" s="15"/>
      <c r="F143" s="15"/>
      <c r="G143" s="75">
        <v>500</v>
      </c>
    </row>
    <row r="144" spans="1:7" x14ac:dyDescent="0.25">
      <c r="A144" s="42" t="s">
        <v>137</v>
      </c>
      <c r="B144" s="15"/>
      <c r="C144" s="15"/>
      <c r="D144" s="15"/>
      <c r="E144" s="15"/>
      <c r="F144" s="15"/>
      <c r="G144" s="75">
        <v>1000</v>
      </c>
    </row>
    <row r="145" spans="1:7" x14ac:dyDescent="0.25">
      <c r="A145" s="42" t="s">
        <v>138</v>
      </c>
      <c r="B145" s="15"/>
      <c r="C145" s="15"/>
      <c r="D145" s="15"/>
      <c r="E145" s="15"/>
      <c r="F145" s="15"/>
      <c r="G145" s="75">
        <v>1000</v>
      </c>
    </row>
    <row r="146" spans="1:7" ht="15.75" thickBot="1" x14ac:dyDescent="0.3">
      <c r="A146" s="84" t="s">
        <v>56</v>
      </c>
      <c r="B146" s="85"/>
      <c r="C146" s="86"/>
      <c r="D146" s="86"/>
      <c r="E146" s="86"/>
      <c r="F146" s="86"/>
      <c r="G146" s="79">
        <f>SUM(G138:G145)</f>
        <v>25000</v>
      </c>
    </row>
    <row r="148" spans="1:7" x14ac:dyDescent="0.25">
      <c r="A148" s="15"/>
      <c r="B148" s="15"/>
      <c r="C148" s="15"/>
      <c r="D148" s="15"/>
      <c r="E148" s="15"/>
      <c r="F148" s="15"/>
      <c r="G148" s="15"/>
    </row>
    <row r="149" spans="1:7" x14ac:dyDescent="0.25">
      <c r="A149" s="30" t="s">
        <v>139</v>
      </c>
      <c r="B149" s="31"/>
      <c r="C149" s="32"/>
      <c r="D149" s="32"/>
      <c r="E149" s="32"/>
      <c r="F149" s="32"/>
      <c r="G149" s="33"/>
    </row>
    <row r="150" spans="1:7" x14ac:dyDescent="0.25">
      <c r="A150" s="43" t="s">
        <v>140</v>
      </c>
      <c r="B150" s="44"/>
      <c r="C150" s="44"/>
      <c r="D150" s="44"/>
      <c r="E150" s="44" t="s">
        <v>141</v>
      </c>
      <c r="F150" s="44" t="s">
        <v>142</v>
      </c>
      <c r="G150" s="67" t="s">
        <v>143</v>
      </c>
    </row>
    <row r="151" spans="1:7" x14ac:dyDescent="0.25">
      <c r="A151" s="13" t="s">
        <v>144</v>
      </c>
      <c r="B151" s="15"/>
      <c r="C151" s="15"/>
      <c r="D151" s="15"/>
      <c r="E151" s="15">
        <v>80</v>
      </c>
      <c r="F151" s="15">
        <v>30</v>
      </c>
      <c r="G151" s="16">
        <f>(E151*F151)</f>
        <v>2400</v>
      </c>
    </row>
    <row r="152" spans="1:7" x14ac:dyDescent="0.25">
      <c r="A152" s="13" t="s">
        <v>145</v>
      </c>
      <c r="B152" s="15"/>
      <c r="C152" s="15"/>
      <c r="D152" s="15"/>
      <c r="E152" s="15">
        <v>80</v>
      </c>
      <c r="F152" s="15">
        <v>30</v>
      </c>
      <c r="G152" s="16">
        <f>(E152*F152)</f>
        <v>2400</v>
      </c>
    </row>
    <row r="153" spans="1:7" x14ac:dyDescent="0.25">
      <c r="A153" s="13" t="s">
        <v>146</v>
      </c>
      <c r="B153" s="15"/>
      <c r="C153" s="15"/>
      <c r="D153" s="15"/>
      <c r="E153" s="15"/>
      <c r="F153" s="15"/>
      <c r="G153" s="16">
        <v>1500</v>
      </c>
    </row>
    <row r="154" spans="1:7" x14ac:dyDescent="0.25">
      <c r="A154" s="13" t="s">
        <v>147</v>
      </c>
      <c r="B154" s="15"/>
      <c r="C154" s="15"/>
      <c r="D154" s="15"/>
      <c r="E154" s="15"/>
      <c r="F154" s="15"/>
      <c r="G154" s="16">
        <v>500</v>
      </c>
    </row>
    <row r="155" spans="1:7" x14ac:dyDescent="0.25">
      <c r="A155" s="13" t="s">
        <v>148</v>
      </c>
      <c r="B155" s="15"/>
      <c r="C155" s="15"/>
      <c r="D155" s="15"/>
      <c r="E155" s="15">
        <v>30</v>
      </c>
      <c r="F155" s="15">
        <v>30</v>
      </c>
      <c r="G155" s="16">
        <v>900</v>
      </c>
    </row>
    <row r="156" spans="1:7" x14ac:dyDescent="0.25">
      <c r="A156" s="13" t="s">
        <v>149</v>
      </c>
      <c r="B156" s="15"/>
      <c r="C156" s="15"/>
      <c r="D156" s="15" t="s">
        <v>150</v>
      </c>
      <c r="E156" s="15"/>
      <c r="F156" s="15"/>
      <c r="G156" s="16">
        <f>(15/100*29000)</f>
        <v>4350</v>
      </c>
    </row>
    <row r="157" spans="1:7" x14ac:dyDescent="0.25">
      <c r="A157" s="87" t="s">
        <v>56</v>
      </c>
      <c r="B157" s="88"/>
      <c r="C157" s="89"/>
      <c r="D157" s="89"/>
      <c r="E157" s="89"/>
      <c r="F157" s="89"/>
      <c r="G157" s="90">
        <f>SUM(G151:G156)</f>
        <v>12050</v>
      </c>
    </row>
    <row r="158" spans="1:7" x14ac:dyDescent="0.25">
      <c r="A158" s="42"/>
      <c r="B158" s="15"/>
      <c r="C158" s="15"/>
      <c r="D158" s="15"/>
      <c r="E158" s="15"/>
      <c r="F158" s="15"/>
      <c r="G158" s="15"/>
    </row>
    <row r="159" spans="1:7" x14ac:dyDescent="0.25">
      <c r="A159" s="91" t="s">
        <v>151</v>
      </c>
      <c r="B159" s="92"/>
      <c r="C159" s="92"/>
      <c r="D159" s="92"/>
      <c r="E159" s="92"/>
      <c r="F159" s="92"/>
      <c r="G159" s="93"/>
    </row>
    <row r="160" spans="1:7" x14ac:dyDescent="0.25">
      <c r="A160" s="13" t="s">
        <v>152</v>
      </c>
      <c r="B160" s="15"/>
      <c r="C160" s="15"/>
      <c r="D160" s="15"/>
      <c r="E160" s="15">
        <v>80</v>
      </c>
      <c r="F160" s="15">
        <v>30</v>
      </c>
      <c r="G160" s="16">
        <f>(E160*F160)</f>
        <v>2400</v>
      </c>
    </row>
    <row r="161" spans="1:7" x14ac:dyDescent="0.25">
      <c r="A161" s="13" t="s">
        <v>153</v>
      </c>
      <c r="B161" s="15"/>
      <c r="C161" s="15"/>
      <c r="D161" s="15"/>
      <c r="E161" s="15">
        <v>150</v>
      </c>
      <c r="F161" s="15">
        <v>25</v>
      </c>
      <c r="G161" s="16">
        <f>(E161*F161)</f>
        <v>3750</v>
      </c>
    </row>
    <row r="162" spans="1:7" x14ac:dyDescent="0.25">
      <c r="A162" s="13" t="s">
        <v>154</v>
      </c>
      <c r="B162" s="15"/>
      <c r="C162" s="15"/>
      <c r="D162" s="15"/>
      <c r="E162" s="15"/>
      <c r="F162" s="15"/>
      <c r="G162" s="16">
        <v>200</v>
      </c>
    </row>
    <row r="163" spans="1:7" x14ac:dyDescent="0.25">
      <c r="A163" s="87" t="s">
        <v>56</v>
      </c>
      <c r="B163" s="88"/>
      <c r="C163" s="89"/>
      <c r="D163" s="89"/>
      <c r="E163" s="89"/>
      <c r="F163" s="89"/>
      <c r="G163" s="56">
        <f>SUM(G160:G162)</f>
        <v>6350</v>
      </c>
    </row>
    <row r="164" spans="1:7" x14ac:dyDescent="0.25">
      <c r="A164" s="15"/>
      <c r="B164" s="15"/>
      <c r="C164" s="15"/>
      <c r="D164" s="15"/>
      <c r="E164" s="15"/>
      <c r="F164" s="15"/>
      <c r="G164" s="15"/>
    </row>
    <row r="165" spans="1:7" x14ac:dyDescent="0.25">
      <c r="A165" s="91" t="s">
        <v>155</v>
      </c>
      <c r="B165" s="92"/>
      <c r="C165" s="92"/>
      <c r="D165" s="92"/>
      <c r="E165" s="92"/>
      <c r="F165" s="92"/>
      <c r="G165" s="93"/>
    </row>
    <row r="166" spans="1:7" x14ac:dyDescent="0.25">
      <c r="A166" s="13" t="s">
        <v>156</v>
      </c>
      <c r="B166" s="15"/>
      <c r="C166" s="15"/>
      <c r="D166" s="15"/>
      <c r="E166" s="15"/>
      <c r="F166" s="15"/>
      <c r="G166" s="16">
        <v>900</v>
      </c>
    </row>
    <row r="167" spans="1:7" x14ac:dyDescent="0.25">
      <c r="A167" s="13" t="s">
        <v>157</v>
      </c>
      <c r="B167" s="15"/>
      <c r="C167" s="15"/>
      <c r="D167" s="15"/>
      <c r="E167" s="15"/>
      <c r="F167" s="15"/>
      <c r="G167" s="16">
        <v>900</v>
      </c>
    </row>
    <row r="168" spans="1:7" x14ac:dyDescent="0.25">
      <c r="A168" s="13" t="s">
        <v>158</v>
      </c>
      <c r="B168" s="15"/>
      <c r="C168" s="15"/>
      <c r="D168" s="15"/>
      <c r="E168" s="15"/>
      <c r="F168" s="15"/>
      <c r="G168" s="16">
        <v>3000</v>
      </c>
    </row>
    <row r="169" spans="1:7" x14ac:dyDescent="0.25">
      <c r="A169" s="87" t="s">
        <v>56</v>
      </c>
      <c r="B169" s="88"/>
      <c r="C169" s="89"/>
      <c r="D169" s="89"/>
      <c r="E169" s="89"/>
      <c r="F169" s="89"/>
      <c r="G169" s="56">
        <f>SUM(G166:G168)</f>
        <v>4800</v>
      </c>
    </row>
    <row r="170" spans="1:7" x14ac:dyDescent="0.25">
      <c r="A170" s="15"/>
      <c r="B170" s="15"/>
      <c r="C170" s="15"/>
      <c r="D170" s="15"/>
      <c r="E170" s="15"/>
      <c r="F170" s="15"/>
      <c r="G170" s="15"/>
    </row>
    <row r="171" spans="1:7" x14ac:dyDescent="0.25">
      <c r="A171" s="94" t="s">
        <v>159</v>
      </c>
      <c r="B171" s="95"/>
      <c r="C171" s="96" t="s">
        <v>160</v>
      </c>
      <c r="D171" s="97"/>
      <c r="E171" s="98" t="s">
        <v>0</v>
      </c>
      <c r="F171" s="99"/>
      <c r="G171" s="100" t="s">
        <v>161</v>
      </c>
    </row>
    <row r="172" spans="1:7" x14ac:dyDescent="0.25">
      <c r="A172" s="101"/>
      <c r="B172" s="102"/>
      <c r="C172" s="48"/>
      <c r="D172" s="102"/>
      <c r="E172" s="49"/>
      <c r="F172" s="48"/>
      <c r="G172" s="103"/>
    </row>
    <row r="173" spans="1:7" x14ac:dyDescent="0.25">
      <c r="A173" s="104" t="s">
        <v>162</v>
      </c>
      <c r="B173" s="105"/>
      <c r="C173" s="61">
        <f>G40</f>
        <v>43900</v>
      </c>
      <c r="D173" s="105"/>
      <c r="E173" s="106"/>
      <c r="F173" s="61"/>
      <c r="G173" s="107"/>
    </row>
    <row r="174" spans="1:7" x14ac:dyDescent="0.25">
      <c r="A174" s="104" t="s">
        <v>163</v>
      </c>
      <c r="B174" s="105"/>
      <c r="C174" s="61">
        <f>(G108+G109)</f>
        <v>19800</v>
      </c>
      <c r="D174" s="105"/>
      <c r="E174" s="106"/>
      <c r="F174" s="61"/>
      <c r="G174" s="107"/>
    </row>
    <row r="175" spans="1:7" x14ac:dyDescent="0.25">
      <c r="A175" s="104" t="s">
        <v>164</v>
      </c>
      <c r="B175" s="105"/>
      <c r="C175" s="61">
        <f>(G110+G111)</f>
        <v>9180</v>
      </c>
      <c r="D175" s="105"/>
      <c r="E175" s="106"/>
      <c r="F175" s="61"/>
      <c r="G175" s="107"/>
    </row>
    <row r="176" spans="1:7" x14ac:dyDescent="0.25">
      <c r="A176" s="104" t="s">
        <v>165</v>
      </c>
      <c r="B176" s="105"/>
      <c r="C176" s="61">
        <f>G61</f>
        <v>4220.1200000000008</v>
      </c>
      <c r="D176" s="105"/>
      <c r="E176" s="106" t="s">
        <v>2</v>
      </c>
      <c r="F176" s="61">
        <v>50000</v>
      </c>
      <c r="G176" s="107"/>
    </row>
    <row r="177" spans="1:7" x14ac:dyDescent="0.25">
      <c r="A177" s="104" t="s">
        <v>166</v>
      </c>
      <c r="B177" s="105"/>
      <c r="C177" s="61">
        <f>G88</f>
        <v>2890</v>
      </c>
      <c r="D177" s="105"/>
      <c r="E177" s="106" t="s">
        <v>167</v>
      </c>
      <c r="F177" s="61">
        <v>50000</v>
      </c>
      <c r="G177" s="107"/>
    </row>
    <row r="178" spans="1:7" x14ac:dyDescent="0.25">
      <c r="A178" s="104" t="s">
        <v>168</v>
      </c>
      <c r="B178" s="105"/>
      <c r="C178" s="61">
        <f>G80</f>
        <v>7950</v>
      </c>
      <c r="D178" s="105"/>
      <c r="E178" s="106" t="s">
        <v>4</v>
      </c>
      <c r="F178" s="61">
        <v>2775</v>
      </c>
      <c r="G178" s="107"/>
    </row>
    <row r="179" spans="1:7" x14ac:dyDescent="0.25">
      <c r="A179" s="104" t="s">
        <v>169</v>
      </c>
      <c r="B179" s="105"/>
      <c r="C179" s="61">
        <f>G146</f>
        <v>25000</v>
      </c>
      <c r="D179" s="105"/>
      <c r="E179" s="106"/>
      <c r="F179" s="61"/>
      <c r="G179" s="107">
        <f>G12</f>
        <v>3400</v>
      </c>
    </row>
    <row r="180" spans="1:7" x14ac:dyDescent="0.25">
      <c r="A180" s="104" t="s">
        <v>170</v>
      </c>
      <c r="B180" s="105"/>
      <c r="C180" s="61">
        <f>G134</f>
        <v>3034.61</v>
      </c>
      <c r="D180" s="105"/>
      <c r="E180" s="106" t="s">
        <v>171</v>
      </c>
      <c r="F180" s="57">
        <f>G20</f>
        <v>29000</v>
      </c>
      <c r="G180" s="108"/>
    </row>
    <row r="181" spans="1:7" x14ac:dyDescent="0.25">
      <c r="A181" s="104" t="s">
        <v>172</v>
      </c>
      <c r="B181" s="105"/>
      <c r="C181" s="61">
        <f>G157</f>
        <v>12050</v>
      </c>
      <c r="D181" s="105"/>
      <c r="E181" s="106" t="s">
        <v>173</v>
      </c>
      <c r="F181" s="61">
        <v>4000</v>
      </c>
      <c r="G181" s="107"/>
    </row>
    <row r="182" spans="1:7" x14ac:dyDescent="0.25">
      <c r="A182" s="104" t="s">
        <v>174</v>
      </c>
      <c r="B182" s="105"/>
      <c r="C182" s="61">
        <f>G163</f>
        <v>6350</v>
      </c>
      <c r="D182" s="105"/>
      <c r="E182" s="106"/>
      <c r="F182" s="61"/>
      <c r="G182" s="107"/>
    </row>
    <row r="183" spans="1:7" x14ac:dyDescent="0.25">
      <c r="A183" s="104" t="s">
        <v>175</v>
      </c>
      <c r="B183" s="105"/>
      <c r="C183" s="61">
        <f>G169</f>
        <v>4800</v>
      </c>
      <c r="D183" s="105"/>
      <c r="E183" s="106"/>
      <c r="F183" s="61"/>
      <c r="G183" s="107"/>
    </row>
    <row r="184" spans="1:7" x14ac:dyDescent="0.25">
      <c r="A184" s="104"/>
      <c r="B184" s="105"/>
      <c r="C184" s="61"/>
      <c r="D184" s="105"/>
      <c r="E184" s="106"/>
      <c r="F184" s="61"/>
      <c r="G184" s="107"/>
    </row>
    <row r="185" spans="1:7" ht="15.75" thickBot="1" x14ac:dyDescent="0.3">
      <c r="A185" s="109" t="s">
        <v>56</v>
      </c>
      <c r="B185" s="110"/>
      <c r="C185" s="110">
        <f>SUM(C173:C184)</f>
        <v>139174.72999999998</v>
      </c>
      <c r="D185" s="111"/>
      <c r="E185" s="111"/>
      <c r="F185" s="111"/>
      <c r="G185" s="112">
        <f>SUM(F176:F184)</f>
        <v>135775</v>
      </c>
    </row>
    <row r="186" spans="1:7" x14ac:dyDescent="0.25">
      <c r="A186" s="113" t="s">
        <v>176</v>
      </c>
      <c r="B186" s="90"/>
      <c r="C186" s="90"/>
      <c r="D186" s="114"/>
      <c r="E186" s="114"/>
      <c r="F186" s="114"/>
      <c r="G186" s="115">
        <f>(G185+H185)</f>
        <v>135775</v>
      </c>
    </row>
    <row r="187" spans="1:7" x14ac:dyDescent="0.25">
      <c r="A187" s="15"/>
      <c r="B187" s="15"/>
      <c r="C187" s="15"/>
      <c r="D187" s="15"/>
      <c r="E187" s="15"/>
      <c r="F187" s="15"/>
      <c r="G187" s="15"/>
    </row>
    <row r="188" spans="1:7" x14ac:dyDescent="0.25">
      <c r="A188" s="30" t="s">
        <v>177</v>
      </c>
      <c r="B188" s="31"/>
      <c r="C188" s="32"/>
      <c r="D188" s="32"/>
      <c r="E188" s="32"/>
      <c r="F188" s="32"/>
      <c r="G188" s="33"/>
    </row>
    <row r="189" spans="1:7" x14ac:dyDescent="0.25">
      <c r="A189" s="116"/>
      <c r="B189" s="81"/>
      <c r="C189" s="82"/>
      <c r="D189" s="117" t="s">
        <v>178</v>
      </c>
      <c r="E189" s="117"/>
      <c r="F189" s="117"/>
      <c r="G189" s="118"/>
    </row>
    <row r="190" spans="1:7" x14ac:dyDescent="0.25">
      <c r="A190" s="119"/>
      <c r="B190" s="120"/>
      <c r="C190" s="121"/>
      <c r="D190" s="122" t="s">
        <v>179</v>
      </c>
      <c r="E190" s="122" t="s">
        <v>61</v>
      </c>
      <c r="F190" s="122" t="s">
        <v>62</v>
      </c>
      <c r="G190" s="122"/>
    </row>
    <row r="191" spans="1:7" x14ac:dyDescent="0.25">
      <c r="A191" s="122" t="s">
        <v>63</v>
      </c>
      <c r="B191" s="120" t="s">
        <v>64</v>
      </c>
      <c r="C191" s="121"/>
      <c r="D191" s="119">
        <v>4</v>
      </c>
      <c r="E191" s="119">
        <v>4</v>
      </c>
      <c r="F191" s="119">
        <v>8</v>
      </c>
      <c r="G191" s="119"/>
    </row>
    <row r="192" spans="1:7" x14ac:dyDescent="0.25">
      <c r="A192" s="122" t="s">
        <v>65</v>
      </c>
      <c r="B192" s="120" t="s">
        <v>66</v>
      </c>
      <c r="C192" s="121"/>
      <c r="D192" s="119">
        <v>4</v>
      </c>
      <c r="E192" s="119"/>
      <c r="F192" s="119"/>
      <c r="G192" s="119"/>
    </row>
    <row r="193" spans="1:7" x14ac:dyDescent="0.25">
      <c r="A193" s="122" t="s">
        <v>67</v>
      </c>
      <c r="B193" s="123" t="s">
        <v>68</v>
      </c>
      <c r="C193" s="124"/>
      <c r="D193" s="119">
        <v>3</v>
      </c>
      <c r="E193" s="119"/>
      <c r="F193" s="119"/>
      <c r="G193" s="119"/>
    </row>
    <row r="194" spans="1:7" x14ac:dyDescent="0.25">
      <c r="A194" s="122" t="s">
        <v>69</v>
      </c>
      <c r="B194" s="120" t="s">
        <v>70</v>
      </c>
      <c r="C194" s="121"/>
      <c r="D194" s="119">
        <v>2</v>
      </c>
      <c r="E194" s="119">
        <v>2</v>
      </c>
      <c r="F194" s="119">
        <v>2</v>
      </c>
      <c r="G194" s="119"/>
    </row>
    <row r="195" spans="1:7" x14ac:dyDescent="0.25">
      <c r="A195" s="122" t="s">
        <v>71</v>
      </c>
      <c r="B195" s="120" t="s">
        <v>36</v>
      </c>
      <c r="C195" s="121"/>
      <c r="D195" s="119">
        <v>2</v>
      </c>
      <c r="E195" s="119">
        <v>2</v>
      </c>
      <c r="F195" s="119">
        <v>2</v>
      </c>
      <c r="G195" s="119"/>
    </row>
    <row r="196" spans="1:7" x14ac:dyDescent="0.25">
      <c r="A196" s="122" t="s">
        <v>72</v>
      </c>
      <c r="B196" s="120" t="s">
        <v>73</v>
      </c>
      <c r="C196" s="121"/>
      <c r="D196" s="119">
        <v>2</v>
      </c>
      <c r="E196" s="119">
        <v>2</v>
      </c>
      <c r="F196" s="119">
        <v>2</v>
      </c>
      <c r="G196" s="119"/>
    </row>
    <row r="197" spans="1:7" x14ac:dyDescent="0.25">
      <c r="A197" s="122" t="s">
        <v>75</v>
      </c>
      <c r="B197" s="120" t="s">
        <v>76</v>
      </c>
      <c r="C197" s="121"/>
      <c r="D197" s="119">
        <v>5</v>
      </c>
      <c r="E197" s="119">
        <v>5</v>
      </c>
      <c r="F197" s="119">
        <v>10</v>
      </c>
      <c r="G197" s="119"/>
    </row>
    <row r="198" spans="1:7" x14ac:dyDescent="0.25">
      <c r="A198" s="122" t="s">
        <v>77</v>
      </c>
      <c r="B198" s="120" t="s">
        <v>78</v>
      </c>
      <c r="C198" s="121"/>
      <c r="D198" s="119">
        <v>5</v>
      </c>
      <c r="E198" s="119">
        <v>5</v>
      </c>
      <c r="F198" s="119">
        <v>10</v>
      </c>
      <c r="G198" s="119"/>
    </row>
    <row r="199" spans="1:7" x14ac:dyDescent="0.25">
      <c r="A199" s="122" t="s">
        <v>180</v>
      </c>
      <c r="B199" s="120"/>
      <c r="C199" s="121"/>
      <c r="D199" s="119">
        <v>2</v>
      </c>
      <c r="E199" s="119">
        <v>2</v>
      </c>
      <c r="F199" s="119">
        <v>3</v>
      </c>
      <c r="G199" s="119"/>
    </row>
    <row r="200" spans="1:7" x14ac:dyDescent="0.25">
      <c r="A200" s="122" t="s">
        <v>181</v>
      </c>
      <c r="B200" s="120"/>
      <c r="C200" s="121"/>
      <c r="D200" s="119">
        <v>2</v>
      </c>
      <c r="E200" s="119">
        <v>2</v>
      </c>
      <c r="F200" s="119">
        <v>10</v>
      </c>
      <c r="G200" s="119"/>
    </row>
    <row r="201" spans="1:7" x14ac:dyDescent="0.25">
      <c r="A201" s="15"/>
      <c r="B201" s="15"/>
      <c r="C201" s="15"/>
      <c r="D201" s="15"/>
      <c r="E201" s="15"/>
      <c r="F201" s="15"/>
      <c r="G201" s="15"/>
    </row>
    <row r="202" spans="1:7" x14ac:dyDescent="0.25">
      <c r="A202" s="15"/>
      <c r="B202" s="15"/>
      <c r="C202" s="15"/>
      <c r="D202" s="15"/>
      <c r="E202" s="15"/>
      <c r="F202" s="15"/>
      <c r="G202" s="15"/>
    </row>
    <row r="203" spans="1:7" x14ac:dyDescent="0.25">
      <c r="A203" s="15"/>
      <c r="B203" s="15"/>
      <c r="C203" s="15"/>
      <c r="D203" s="15"/>
      <c r="E203" s="15"/>
      <c r="F203" s="15"/>
      <c r="G203" s="15"/>
    </row>
  </sheetData>
  <mergeCells count="12">
    <mergeCell ref="B195:C195"/>
    <mergeCell ref="B196:C196"/>
    <mergeCell ref="B197:C197"/>
    <mergeCell ref="B198:C198"/>
    <mergeCell ref="B199:C199"/>
    <mergeCell ref="B200:C200"/>
    <mergeCell ref="C44:G44"/>
    <mergeCell ref="D189:G189"/>
    <mergeCell ref="B190:C190"/>
    <mergeCell ref="B191:C191"/>
    <mergeCell ref="B192:C192"/>
    <mergeCell ref="B194:C194"/>
  </mergeCells>
  <hyperlinks>
    <hyperlink ref="A123" r:id="rId1" xr:uid="{DA1E37E1-A378-40F6-8BE6-AE1E0208579B}"/>
    <hyperlink ref="A124" r:id="rId2" xr:uid="{2F38DFE1-140F-47A6-ACA3-4D76A283D187}"/>
    <hyperlink ref="A125" r:id="rId3" xr:uid="{F71D2E87-46D5-4F29-B5A2-C08F2F45920E}"/>
    <hyperlink ref="A126" r:id="rId4" xr:uid="{0A716FAE-59A5-4F12-9E75-2DDDE6592A82}"/>
    <hyperlink ref="A127" r:id="rId5" xr:uid="{48DC7855-484A-40BE-AFEE-5E06B0C4FA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gaulin</dc:creator>
  <cp:lastModifiedBy>karine gaulin</cp:lastModifiedBy>
  <dcterms:created xsi:type="dcterms:W3CDTF">2022-11-28T21:19:02Z</dcterms:created>
  <dcterms:modified xsi:type="dcterms:W3CDTF">2022-11-28T21:20:23Z</dcterms:modified>
</cp:coreProperties>
</file>