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rine\CHEMINS ERRANTS\OBNL\Demandes de subventions\CALQ tournées printemps 2021\"/>
    </mc:Choice>
  </mc:AlternateContent>
  <xr:revisionPtr revIDLastSave="0" documentId="13_ncr:1_{BF2862EA-181C-4092-BCFB-7A0B372E233E}" xr6:coauthVersionLast="46" xr6:coauthVersionMax="46" xr10:uidLastSave="{00000000-0000-0000-0000-000000000000}"/>
  <bookViews>
    <workbookView xWindow="435" yWindow="0" windowWidth="20025" windowHeight="10920" xr2:uid="{A13067A0-5C25-47F8-B9E9-C0790B8BE278}"/>
  </bookViews>
  <sheets>
    <sheet name="Détails budget" sheetId="1" r:id="rId1"/>
    <sheet name="Soumiss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121" i="1"/>
  <c r="F122" i="1"/>
  <c r="F128" i="1" s="1"/>
  <c r="G126" i="1"/>
  <c r="F112" i="1"/>
  <c r="D138" i="1" s="1"/>
  <c r="F119" i="1"/>
  <c r="H101" i="1"/>
  <c r="H83" i="1"/>
  <c r="H84" i="1"/>
  <c r="H85" i="1"/>
  <c r="O8" i="1"/>
  <c r="F116" i="1" l="1"/>
  <c r="J15" i="1"/>
  <c r="H70" i="1"/>
  <c r="H69" i="1"/>
  <c r="G69" i="1"/>
  <c r="H67" i="1"/>
  <c r="G66" i="1"/>
  <c r="G73" i="1" s="1"/>
  <c r="H66" i="1"/>
  <c r="I56" i="1"/>
  <c r="I55" i="1"/>
  <c r="I54" i="1"/>
  <c r="N49" i="1"/>
  <c r="J34" i="1"/>
  <c r="J33" i="1"/>
  <c r="I46" i="1"/>
  <c r="J32" i="1"/>
  <c r="J31" i="1"/>
  <c r="J30" i="1"/>
  <c r="J27" i="1"/>
  <c r="J24" i="1"/>
  <c r="H97" i="1" l="1"/>
  <c r="H96" i="1"/>
  <c r="I138" i="1"/>
  <c r="H93" i="1"/>
  <c r="H86" i="1"/>
  <c r="H78" i="1"/>
  <c r="H79" i="1"/>
  <c r="H77" i="1"/>
  <c r="O37" i="1"/>
  <c r="N58" i="1"/>
  <c r="D137" i="1" l="1"/>
  <c r="I137" i="1" s="1"/>
  <c r="I58" i="1"/>
  <c r="H98" i="1"/>
  <c r="H87" i="1"/>
  <c r="D136" i="1" l="1"/>
  <c r="I136" i="1" s="1"/>
  <c r="D139" i="1"/>
  <c r="I139" i="1" s="1"/>
  <c r="H59" i="1"/>
  <c r="I140" i="1" l="1"/>
  <c r="I142" i="1" s="1"/>
  <c r="M37" i="1"/>
  <c r="H73" i="1" l="1"/>
  <c r="H80" i="1"/>
  <c r="L37" i="1"/>
  <c r="J37" i="1"/>
  <c r="N37" i="1"/>
  <c r="H37" i="1"/>
  <c r="H74" i="1" l="1"/>
  <c r="C38" i="1"/>
</calcChain>
</file>

<file path=xl/sharedStrings.xml><?xml version="1.0" encoding="utf-8"?>
<sst xmlns="http://schemas.openxmlformats.org/spreadsheetml/2006/main" count="211" uniqueCount="133">
  <si>
    <t>ANNEXE AU BUDGET- DÉTAILS DES CALCULS</t>
  </si>
  <si>
    <t>Date</t>
  </si>
  <si>
    <t>Interprète</t>
  </si>
  <si>
    <t>Coût</t>
  </si>
  <si>
    <t>TOTAL</t>
  </si>
  <si>
    <t>stationnement</t>
  </si>
  <si>
    <t>CALCULS DES Droits de suite</t>
  </si>
  <si>
    <t>Destination</t>
  </si>
  <si>
    <t>Carburant</t>
  </si>
  <si>
    <t>Assurances</t>
  </si>
  <si>
    <t>Production</t>
  </si>
  <si>
    <t>Distance A/R</t>
  </si>
  <si>
    <t>$ Kilométrage</t>
  </si>
  <si>
    <t>Personnel</t>
  </si>
  <si>
    <t>Indemnité km</t>
  </si>
  <si>
    <t>Calcul hébergement/perdiem</t>
  </si>
  <si>
    <t>Personnel en déplacement</t>
  </si>
  <si>
    <t>Repas en sus</t>
  </si>
  <si>
    <t>Repas additionnels pour les journes sans hébergement: déjeuner: 12$, dîner19$, souper 27$</t>
  </si>
  <si>
    <t>Musicienne</t>
  </si>
  <si>
    <t>Coût de location</t>
  </si>
  <si>
    <t>CALCULS LOCATION D'ÉQUIPEMENT ET DE MATÉRIEL</t>
  </si>
  <si>
    <t>FRAIS D'ADMINISTRATION</t>
  </si>
  <si>
    <t>Direction de tournée</t>
  </si>
  <si>
    <t>Honoraires comptable</t>
  </si>
  <si>
    <t>Frais bancaires</t>
  </si>
  <si>
    <t>Location de logiciel comptable</t>
  </si>
  <si>
    <t>Hébergement du site internet</t>
  </si>
  <si>
    <t>DÉPLACEMENT DE LA SCÉNOGRAPHIE</t>
  </si>
  <si>
    <t>Moyen de transport</t>
  </si>
  <si>
    <t>Itinéraire</t>
  </si>
  <si>
    <t>Frais de conduite</t>
  </si>
  <si>
    <t>Nb Jours location</t>
  </si>
  <si>
    <t>Productions:</t>
  </si>
  <si>
    <t>TRANSPORT DU PERSONNEL - NOTES EXPLICATIVES</t>
  </si>
  <si>
    <t>La comédienne voyage de Montréal.</t>
  </si>
  <si>
    <t>Comédienne</t>
  </si>
  <si>
    <t>Nb de jours indemnité complète</t>
  </si>
  <si>
    <t>ASSURANCES</t>
  </si>
  <si>
    <t>10% des revenus de cachets, répartis comme suit</t>
  </si>
  <si>
    <t>Impressions</t>
  </si>
  <si>
    <t>Assurances responsabilité civile</t>
  </si>
  <si>
    <t>Vézina assurances</t>
  </si>
  <si>
    <t>au pro-rata du contrat annuel</t>
  </si>
  <si>
    <t>Assurances CNESST</t>
  </si>
  <si>
    <t>taux 1,53</t>
  </si>
  <si>
    <t>salaires estimés</t>
  </si>
  <si>
    <t>Total</t>
  </si>
  <si>
    <t>total</t>
  </si>
  <si>
    <t>Déplacements sur place pendant tournée</t>
  </si>
  <si>
    <t>Fonds de roulement de la cie, 3%</t>
  </si>
  <si>
    <t>TOTAL tous coûts</t>
  </si>
  <si>
    <t>SOUS- TOTAL</t>
  </si>
  <si>
    <t>(20 heures)</t>
  </si>
  <si>
    <t>SOUMISSIONS TRANSPORT &amp; DÉPLACEMENTS</t>
  </si>
  <si>
    <t>LES CHEMINS ERRANTS</t>
  </si>
  <si>
    <t>Load/deload</t>
  </si>
  <si>
    <t>(sans coucher)</t>
  </si>
  <si>
    <t>Droits/rep.</t>
  </si>
  <si>
    <t>Nombre</t>
  </si>
  <si>
    <t>CALCULS des cachets et des salaires: REPRÉSENTATIONS</t>
  </si>
  <si>
    <t>Nombre rep.</t>
  </si>
  <si>
    <t>CALCULS des cachets: Activités de développement des publics, médiations, ateliers, autres</t>
  </si>
  <si>
    <t>Tarif/jour</t>
  </si>
  <si>
    <t>SOUS-TOTAL</t>
  </si>
  <si>
    <t>Honoraires ADMINISTRATION</t>
  </si>
  <si>
    <t>Frais d'envoi postaux</t>
  </si>
  <si>
    <t>Répétitions</t>
  </si>
  <si>
    <t>(10 heures)</t>
  </si>
  <si>
    <t>Indemnité hébergement /perdiem calculé slon barême CALQ 125$/jour</t>
  </si>
  <si>
    <t>Nb Jour</t>
  </si>
  <si>
    <t>Nb jour</t>
  </si>
  <si>
    <t>TOURNÉE printemps 2021- MURMURES DE PAPIER</t>
  </si>
  <si>
    <t>MURMURES DE PAPIER</t>
  </si>
  <si>
    <t>Note explicative:</t>
  </si>
  <si>
    <t>La scénographie de Murmures de Papier est entreposée à l'entrepôt de la cie qui est situé à St-Romain.</t>
  </si>
  <si>
    <t>La scénographie voyagera dans le véhicule de la musicienne.</t>
  </si>
  <si>
    <t>Murmures</t>
  </si>
  <si>
    <t>véhicule</t>
  </si>
  <si>
    <t>St-Romain-Mtl</t>
  </si>
  <si>
    <t>Le remboursement du kilométrage est calculé à 0,45$/km</t>
  </si>
  <si>
    <t>au 2020/04/23</t>
  </si>
  <si>
    <t>au 2020/04/30</t>
  </si>
  <si>
    <t>St-Romain-Lac-Mégantic</t>
  </si>
  <si>
    <t>St-Romain-St-Ludger</t>
  </si>
  <si>
    <t>St-Romain-Notre-Dame-des-Bois</t>
  </si>
  <si>
    <t>St-Romain-Lambton</t>
  </si>
  <si>
    <t>2 lieux</t>
  </si>
  <si>
    <t>La musicienne voyage de St-Romain avec la scénographie.</t>
  </si>
  <si>
    <t>Il n'y a pas de transport public dans la MRC du Granit, tous les déplacements doivent se faire par véhicule.</t>
  </si>
  <si>
    <t>comédienne</t>
  </si>
  <si>
    <t>Montréal</t>
  </si>
  <si>
    <t>Lac-Mégantic</t>
  </si>
  <si>
    <t>St-Ludger</t>
  </si>
  <si>
    <t>Notre-Dame-des-Bois</t>
  </si>
  <si>
    <t>Lambton</t>
  </si>
  <si>
    <t>St-Romain</t>
  </si>
  <si>
    <t>Lac-Drolet</t>
  </si>
  <si>
    <t>10 km/jour</t>
  </si>
  <si>
    <t>5 jours</t>
  </si>
  <si>
    <t>Du 26 avril au 7 mai, la comédienne sera logée à Lac-Mégantic.</t>
  </si>
  <si>
    <t>2020/04/25 au</t>
  </si>
  <si>
    <t>Région Lac-Mégantic</t>
  </si>
  <si>
    <t>REVENUS</t>
  </si>
  <si>
    <t>Cachet représentations Petits Bonheurs</t>
  </si>
  <si>
    <t>Cachet représentations Maison de la Famille Lac-Mégantic</t>
  </si>
  <si>
    <t>cachet représentations Lac-Mégantic/MRC Granit</t>
  </si>
  <si>
    <t>Honoraires formation</t>
  </si>
  <si>
    <t>Formation sensibilisation à l'éveil à l'art pour la petite enfance</t>
  </si>
  <si>
    <t>contribution frais de déplacement Petis Bonheurs</t>
  </si>
  <si>
    <t>marche du spectacle</t>
  </si>
  <si>
    <t>Cachets</t>
  </si>
  <si>
    <t>activité dév. Public</t>
  </si>
  <si>
    <t>Nombre représentations</t>
  </si>
  <si>
    <t>PB Montréal</t>
  </si>
  <si>
    <t>Meg. Étoiles</t>
  </si>
  <si>
    <t>Meg. Lune</t>
  </si>
  <si>
    <t>MF</t>
  </si>
  <si>
    <t>Technique montage expo</t>
  </si>
  <si>
    <t>35$/rep. matériel périssable</t>
  </si>
  <si>
    <t>admin/gestion/promo</t>
  </si>
  <si>
    <t>FRAIS PROMOTION/PUBLICITÉ/mise en marché</t>
  </si>
  <si>
    <t>honoraires graphisme</t>
  </si>
  <si>
    <t>Honoraires mise en marché</t>
  </si>
  <si>
    <t>répartis comme suit</t>
  </si>
  <si>
    <t>(25 heures)</t>
  </si>
  <si>
    <t>CALCULS des cachets et des salaires: RÉPÉTITIONS</t>
  </si>
  <si>
    <t>x</t>
  </si>
  <si>
    <t>N/A</t>
  </si>
  <si>
    <t>15 % des revenus de cachets</t>
  </si>
  <si>
    <t>Honoraire réalisation capsule vidéo promo</t>
  </si>
  <si>
    <t>(40 heures)</t>
  </si>
  <si>
    <t>Contribution achat matériel Petits bonheurs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</si>
</sst>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2" borderId="0" xfId="0" applyFont="1" applyFill="1"/>
    <xf numFmtId="14" fontId="4" fillId="0" borderId="0" xfId="0" applyNumberFormat="1" applyFont="1"/>
    <xf numFmtId="0" fontId="5" fillId="2" borderId="0" xfId="0" applyFont="1" applyFill="1"/>
    <xf numFmtId="0" fontId="6" fillId="0" borderId="0" xfId="0" applyFont="1"/>
    <xf numFmtId="14" fontId="6" fillId="0" borderId="0" xfId="0" applyNumberFormat="1" applyFont="1"/>
    <xf numFmtId="0" fontId="2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6" fillId="0" borderId="0" xfId="0" applyFont="1" applyFill="1"/>
    <xf numFmtId="0" fontId="3" fillId="0" borderId="0" xfId="0" applyFont="1"/>
    <xf numFmtId="14" fontId="2" fillId="3" borderId="0" xfId="0" applyNumberFormat="1" applyFont="1" applyFill="1"/>
    <xf numFmtId="0" fontId="2" fillId="4" borderId="0" xfId="0" applyFont="1" applyFill="1"/>
    <xf numFmtId="0" fontId="7" fillId="2" borderId="0" xfId="0" applyFont="1" applyFill="1"/>
    <xf numFmtId="0" fontId="1" fillId="4" borderId="0" xfId="0" applyFont="1" applyFill="1"/>
    <xf numFmtId="14" fontId="2" fillId="0" borderId="0" xfId="0" applyNumberFormat="1" applyFont="1" applyFill="1"/>
    <xf numFmtId="0" fontId="8" fillId="0" borderId="0" xfId="0" applyFont="1"/>
    <xf numFmtId="0" fontId="9" fillId="0" borderId="0" xfId="1"/>
    <xf numFmtId="0" fontId="10" fillId="0" borderId="0" xfId="0" applyFont="1"/>
    <xf numFmtId="0" fontId="2" fillId="5" borderId="0" xfId="0" applyFont="1" applyFill="1"/>
    <xf numFmtId="0" fontId="1" fillId="5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B690-F4C0-4E3B-96BC-A74750236C7D}">
  <dimension ref="A1:P142"/>
  <sheetViews>
    <sheetView tabSelected="1" topLeftCell="A36" zoomScaleNormal="100" workbookViewId="0">
      <selection activeCell="O3" sqref="O3"/>
    </sheetView>
  </sheetViews>
  <sheetFormatPr baseColWidth="10" defaultRowHeight="12.75" x14ac:dyDescent="0.2"/>
  <cols>
    <col min="1" max="16384" width="11.42578125" style="1"/>
  </cols>
  <sheetData>
    <row r="1" spans="1:15" x14ac:dyDescent="0.2">
      <c r="A1" s="5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5" t="s">
        <v>113</v>
      </c>
      <c r="O1" s="26"/>
    </row>
    <row r="2" spans="1:15" x14ac:dyDescent="0.2">
      <c r="A2" s="5" t="s">
        <v>72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6" t="s">
        <v>114</v>
      </c>
      <c r="O2" s="26">
        <v>14</v>
      </c>
    </row>
    <row r="3" spans="1:15" x14ac:dyDescent="0.2">
      <c r="A3" s="5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6" t="s">
        <v>115</v>
      </c>
      <c r="O3" s="26">
        <v>8</v>
      </c>
    </row>
    <row r="4" spans="1:15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6" t="s">
        <v>116</v>
      </c>
      <c r="O4" s="26">
        <v>4</v>
      </c>
    </row>
    <row r="5" spans="1:15" x14ac:dyDescent="0.2">
      <c r="A5" s="6" t="s">
        <v>33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6" t="s">
        <v>96</v>
      </c>
      <c r="O5" s="26">
        <v>3</v>
      </c>
    </row>
    <row r="6" spans="1:15" x14ac:dyDescent="0.2">
      <c r="A6" s="4" t="s">
        <v>73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6" t="s">
        <v>97</v>
      </c>
      <c r="O6" s="26">
        <v>3</v>
      </c>
    </row>
    <row r="7" spans="1: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6" t="s">
        <v>117</v>
      </c>
      <c r="O7" s="26">
        <v>6</v>
      </c>
    </row>
    <row r="8" spans="1:15" x14ac:dyDescent="0.2">
      <c r="A8" s="5" t="s">
        <v>103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5" t="s">
        <v>4</v>
      </c>
      <c r="O8" s="25">
        <f>SUM(O2:O7)</f>
        <v>38</v>
      </c>
    </row>
    <row r="9" spans="1:15" x14ac:dyDescent="0.2">
      <c r="A9" s="4" t="s">
        <v>104</v>
      </c>
      <c r="B9" s="4"/>
      <c r="C9" s="4"/>
      <c r="D9" s="4"/>
      <c r="E9" s="4"/>
      <c r="F9" s="4"/>
      <c r="G9" s="4"/>
      <c r="H9" s="4"/>
      <c r="I9" s="4"/>
      <c r="J9" s="4">
        <v>7000</v>
      </c>
      <c r="K9" s="4"/>
      <c r="L9" s="4"/>
      <c r="M9" s="4"/>
      <c r="N9" s="4"/>
    </row>
    <row r="10" spans="1:15" x14ac:dyDescent="0.2">
      <c r="A10" s="4" t="s">
        <v>109</v>
      </c>
      <c r="B10" s="4"/>
      <c r="C10" s="4"/>
      <c r="D10" s="4"/>
      <c r="E10" s="4"/>
      <c r="F10" s="4"/>
      <c r="G10" s="4"/>
      <c r="H10" s="4"/>
      <c r="I10" s="4"/>
      <c r="J10" s="4">
        <v>1500</v>
      </c>
      <c r="K10" s="4"/>
      <c r="L10" s="4"/>
      <c r="M10" s="4"/>
      <c r="N10" s="4"/>
    </row>
    <row r="11" spans="1:15" x14ac:dyDescent="0.2">
      <c r="A11" s="4" t="s">
        <v>132</v>
      </c>
      <c r="B11" s="4"/>
      <c r="C11" s="4"/>
      <c r="D11" s="4"/>
      <c r="E11" s="4"/>
      <c r="F11" s="4"/>
      <c r="G11" s="4"/>
      <c r="H11" s="4"/>
      <c r="I11" s="4"/>
      <c r="J11" s="4">
        <v>750</v>
      </c>
      <c r="K11" s="4"/>
      <c r="L11" s="4"/>
      <c r="M11" s="4"/>
      <c r="N11" s="4"/>
    </row>
    <row r="12" spans="1:15" x14ac:dyDescent="0.2">
      <c r="A12" s="4" t="s">
        <v>106</v>
      </c>
      <c r="B12" s="4"/>
      <c r="C12" s="4"/>
      <c r="D12" s="4"/>
      <c r="E12" s="4"/>
      <c r="F12" s="4"/>
      <c r="G12" s="4"/>
      <c r="H12" s="4"/>
      <c r="I12" s="4"/>
      <c r="J12" s="4">
        <v>5400</v>
      </c>
      <c r="K12" s="4"/>
      <c r="L12" s="4"/>
      <c r="M12" s="4"/>
      <c r="N12" s="4"/>
    </row>
    <row r="13" spans="1:15" x14ac:dyDescent="0.2">
      <c r="A13" s="4" t="s">
        <v>105</v>
      </c>
      <c r="B13" s="4"/>
      <c r="C13" s="4"/>
      <c r="D13" s="4"/>
      <c r="E13" s="4"/>
      <c r="F13" s="4"/>
      <c r="G13" s="4"/>
      <c r="H13" s="4"/>
      <c r="I13" s="4"/>
      <c r="J13" s="4">
        <v>2750</v>
      </c>
      <c r="K13" s="4"/>
      <c r="L13" s="4"/>
      <c r="M13" s="4"/>
      <c r="N13" s="4"/>
    </row>
    <row r="14" spans="1:15" x14ac:dyDescent="0.2">
      <c r="A14" s="4" t="s">
        <v>107</v>
      </c>
      <c r="B14" s="4"/>
      <c r="C14" s="4"/>
      <c r="D14" s="4"/>
      <c r="E14" s="4"/>
      <c r="F14" s="4"/>
      <c r="G14" s="4"/>
      <c r="H14" s="4"/>
      <c r="I14" s="4"/>
      <c r="J14" s="4">
        <v>600</v>
      </c>
      <c r="K14" s="4"/>
      <c r="L14" s="4"/>
      <c r="M14" s="4"/>
      <c r="N14" s="4"/>
    </row>
    <row r="15" spans="1:15" x14ac:dyDescent="0.2">
      <c r="A15" s="12" t="s">
        <v>4</v>
      </c>
      <c r="B15" s="14"/>
      <c r="C15" s="14"/>
      <c r="D15" s="14"/>
      <c r="E15" s="14"/>
      <c r="F15" s="14"/>
      <c r="G15" s="14"/>
      <c r="H15" s="14"/>
      <c r="I15" s="14"/>
      <c r="J15" s="12">
        <f>SUM(J9:J14)</f>
        <v>18000</v>
      </c>
      <c r="K15" s="14"/>
      <c r="L15" s="14"/>
      <c r="M15" s="14"/>
    </row>
    <row r="17" spans="1:16" x14ac:dyDescent="0.2">
      <c r="A17" s="5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6" x14ac:dyDescent="0.2">
      <c r="A18" s="5" t="s">
        <v>1</v>
      </c>
      <c r="B18" s="5" t="s">
        <v>10</v>
      </c>
      <c r="C18" s="5" t="s">
        <v>29</v>
      </c>
      <c r="D18" s="5"/>
      <c r="E18" s="5" t="s">
        <v>30</v>
      </c>
      <c r="F18" s="5"/>
      <c r="G18" s="7" t="s">
        <v>32</v>
      </c>
      <c r="H18" s="7" t="s">
        <v>20</v>
      </c>
      <c r="I18" s="7" t="s">
        <v>11</v>
      </c>
      <c r="J18" s="7" t="s">
        <v>12</v>
      </c>
      <c r="K18" s="5" t="s">
        <v>8</v>
      </c>
      <c r="L18" s="5" t="s">
        <v>9</v>
      </c>
      <c r="M18" s="9" t="s">
        <v>5</v>
      </c>
      <c r="N18" s="7" t="s">
        <v>31</v>
      </c>
      <c r="O18" s="3" t="s">
        <v>56</v>
      </c>
    </row>
    <row r="19" spans="1:16" x14ac:dyDescent="0.2">
      <c r="A19" s="8" t="s">
        <v>74</v>
      </c>
      <c r="B19" s="10"/>
    </row>
    <row r="20" spans="1:16" x14ac:dyDescent="0.2">
      <c r="A20" s="8" t="s">
        <v>75</v>
      </c>
      <c r="B20" s="11"/>
      <c r="M20" s="2"/>
      <c r="N20" s="2"/>
    </row>
    <row r="21" spans="1:16" x14ac:dyDescent="0.2">
      <c r="A21" s="8" t="s">
        <v>76</v>
      </c>
      <c r="B21" s="11"/>
      <c r="N21" s="2"/>
    </row>
    <row r="22" spans="1:16" x14ac:dyDescent="0.2">
      <c r="A22" s="8" t="s">
        <v>80</v>
      </c>
      <c r="B22" s="10"/>
      <c r="N22" s="2"/>
    </row>
    <row r="23" spans="1:16" x14ac:dyDescent="0.2">
      <c r="A23" s="8"/>
      <c r="B23" s="10"/>
      <c r="N23" s="2"/>
    </row>
    <row r="24" spans="1:16" x14ac:dyDescent="0.2">
      <c r="A24" s="8">
        <v>43932</v>
      </c>
      <c r="B24" s="10" t="s">
        <v>77</v>
      </c>
      <c r="C24" s="1" t="s">
        <v>78</v>
      </c>
      <c r="E24" s="1" t="s">
        <v>79</v>
      </c>
      <c r="I24" s="1">
        <v>520</v>
      </c>
      <c r="J24" s="1">
        <f>(520*0.45)</f>
        <v>234</v>
      </c>
      <c r="N24" s="2"/>
      <c r="O24" s="1">
        <v>100</v>
      </c>
      <c r="P24" s="1" t="s">
        <v>87</v>
      </c>
    </row>
    <row r="25" spans="1:16" x14ac:dyDescent="0.2">
      <c r="A25" s="8" t="s">
        <v>81</v>
      </c>
      <c r="B25" s="10"/>
      <c r="M25" s="2"/>
      <c r="N25" s="2"/>
    </row>
    <row r="26" spans="1:16" x14ac:dyDescent="0.2">
      <c r="A26" s="8"/>
      <c r="B26" s="10"/>
      <c r="M26" s="2"/>
    </row>
    <row r="27" spans="1:16" x14ac:dyDescent="0.2">
      <c r="A27" s="8">
        <v>43947</v>
      </c>
      <c r="B27" s="10" t="s">
        <v>77</v>
      </c>
      <c r="C27" s="1" t="s">
        <v>78</v>
      </c>
      <c r="E27" s="1" t="s">
        <v>83</v>
      </c>
      <c r="G27" s="1">
        <v>5</v>
      </c>
      <c r="I27" s="1">
        <v>76</v>
      </c>
      <c r="J27" s="1">
        <f>(G27*I27*0.45)</f>
        <v>171</v>
      </c>
      <c r="N27" s="2"/>
      <c r="O27" s="1">
        <v>100</v>
      </c>
      <c r="P27" s="1" t="s">
        <v>87</v>
      </c>
    </row>
    <row r="28" spans="1:16" x14ac:dyDescent="0.2">
      <c r="A28" s="8" t="s">
        <v>82</v>
      </c>
      <c r="B28" s="10"/>
      <c r="G28" s="2"/>
      <c r="M28" s="2"/>
      <c r="N28" s="2"/>
    </row>
    <row r="29" spans="1:16" x14ac:dyDescent="0.2">
      <c r="A29" s="8"/>
      <c r="B29" s="10"/>
      <c r="M29" s="2"/>
    </row>
    <row r="30" spans="1:16" x14ac:dyDescent="0.2">
      <c r="A30" s="8">
        <v>43954</v>
      </c>
      <c r="B30" s="11" t="s">
        <v>77</v>
      </c>
      <c r="C30" s="1" t="s">
        <v>78</v>
      </c>
      <c r="E30" s="1" t="s">
        <v>84</v>
      </c>
      <c r="I30" s="1">
        <v>90</v>
      </c>
      <c r="J30" s="1">
        <f>(9*0.45)</f>
        <v>4.05</v>
      </c>
      <c r="N30" s="2"/>
      <c r="O30" s="2">
        <v>50</v>
      </c>
    </row>
    <row r="31" spans="1:16" x14ac:dyDescent="0.2">
      <c r="A31" s="8">
        <v>43955</v>
      </c>
      <c r="B31" s="11" t="s">
        <v>77</v>
      </c>
      <c r="C31" s="1" t="s">
        <v>78</v>
      </c>
      <c r="D31" s="2"/>
      <c r="E31" s="1" t="s">
        <v>85</v>
      </c>
      <c r="G31" s="2"/>
      <c r="I31" s="1">
        <v>108</v>
      </c>
      <c r="J31" s="1">
        <f>(108*0.45)</f>
        <v>48.6</v>
      </c>
      <c r="M31" s="2"/>
      <c r="N31" s="2"/>
      <c r="O31" s="2">
        <v>50</v>
      </c>
    </row>
    <row r="32" spans="1:16" x14ac:dyDescent="0.2">
      <c r="A32" s="8">
        <v>43957</v>
      </c>
      <c r="B32" s="11" t="s">
        <v>77</v>
      </c>
      <c r="C32" s="1" t="s">
        <v>78</v>
      </c>
      <c r="D32" s="2"/>
      <c r="E32" s="1" t="s">
        <v>86</v>
      </c>
      <c r="G32" s="2"/>
      <c r="I32" s="1">
        <v>20</v>
      </c>
      <c r="J32" s="1">
        <f>(20*0.45)</f>
        <v>9</v>
      </c>
      <c r="O32" s="2">
        <v>50</v>
      </c>
    </row>
    <row r="33" spans="1:16" x14ac:dyDescent="0.2">
      <c r="A33" s="8">
        <v>43957</v>
      </c>
      <c r="B33" s="11" t="s">
        <v>77</v>
      </c>
      <c r="C33" s="1" t="s">
        <v>78</v>
      </c>
      <c r="D33" s="2"/>
      <c r="E33" s="1" t="s">
        <v>96</v>
      </c>
      <c r="G33" s="2"/>
      <c r="I33" s="1">
        <v>8</v>
      </c>
      <c r="J33" s="1">
        <f>(8*0.45)</f>
        <v>3.6</v>
      </c>
      <c r="O33" s="2">
        <v>50</v>
      </c>
    </row>
    <row r="34" spans="1:16" x14ac:dyDescent="0.2">
      <c r="A34" s="8">
        <v>43958</v>
      </c>
      <c r="B34" s="11" t="s">
        <v>77</v>
      </c>
      <c r="C34" s="1" t="s">
        <v>78</v>
      </c>
      <c r="D34" s="2"/>
      <c r="E34" s="1" t="s">
        <v>97</v>
      </c>
      <c r="G34" s="2"/>
      <c r="I34" s="1">
        <v>56</v>
      </c>
      <c r="J34" s="1">
        <f>(56*0.45)</f>
        <v>25.2</v>
      </c>
      <c r="O34" s="2">
        <v>50</v>
      </c>
    </row>
    <row r="35" spans="1:16" x14ac:dyDescent="0.2">
      <c r="A35" s="8"/>
      <c r="B35" s="11"/>
      <c r="D35" s="2"/>
      <c r="G35" s="2"/>
      <c r="O35" s="2"/>
    </row>
    <row r="36" spans="1:16" x14ac:dyDescent="0.2">
      <c r="A36" s="8"/>
      <c r="B36" s="10"/>
      <c r="C36" s="2"/>
      <c r="D36" s="2"/>
      <c r="G36" s="2"/>
      <c r="M36" s="2"/>
      <c r="N36" s="2"/>
      <c r="O36" s="2"/>
    </row>
    <row r="37" spans="1:16" x14ac:dyDescent="0.2">
      <c r="A37" s="12" t="s">
        <v>4</v>
      </c>
      <c r="B37" s="13"/>
      <c r="C37" s="14"/>
      <c r="D37" s="14"/>
      <c r="E37" s="14"/>
      <c r="F37" s="14"/>
      <c r="G37" s="14"/>
      <c r="H37" s="12">
        <f>SUM(H19:H36)</f>
        <v>0</v>
      </c>
      <c r="I37" s="12"/>
      <c r="J37" s="12">
        <f>SUM(J19:J36)</f>
        <v>495.45000000000005</v>
      </c>
      <c r="K37" s="12"/>
      <c r="L37" s="12">
        <f>SUM(L19:L36)</f>
        <v>0</v>
      </c>
      <c r="M37" s="12">
        <f>SUM(M20:M36)</f>
        <v>0</v>
      </c>
      <c r="N37" s="12">
        <f>SUM(N19:N36)</f>
        <v>0</v>
      </c>
      <c r="O37" s="12">
        <f>SUM(O19:O36)</f>
        <v>450</v>
      </c>
    </row>
    <row r="38" spans="1:16" x14ac:dyDescent="0.2">
      <c r="A38" s="12" t="s">
        <v>51</v>
      </c>
      <c r="B38" s="13"/>
      <c r="C38" s="12">
        <f>(H37+J37+L37+M37+N37+O37)</f>
        <v>945.45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" t="s">
        <v>127</v>
      </c>
    </row>
    <row r="39" spans="1:16" x14ac:dyDescent="0.2">
      <c r="A39" s="6"/>
      <c r="B39" s="1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6" x14ac:dyDescent="0.2">
      <c r="A40" s="5" t="s">
        <v>34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"/>
    </row>
    <row r="41" spans="1:16" x14ac:dyDescent="0.2">
      <c r="A41" s="4" t="s">
        <v>88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6" x14ac:dyDescent="0.2">
      <c r="A42" s="1" t="s">
        <v>35</v>
      </c>
    </row>
    <row r="43" spans="1:16" x14ac:dyDescent="0.2">
      <c r="A43" s="1" t="s">
        <v>89</v>
      </c>
    </row>
    <row r="44" spans="1:16" x14ac:dyDescent="0.2">
      <c r="A44" s="1" t="s">
        <v>100</v>
      </c>
    </row>
    <row r="45" spans="1:16" x14ac:dyDescent="0.2">
      <c r="A45" s="5" t="s">
        <v>1</v>
      </c>
      <c r="B45" s="5" t="s">
        <v>10</v>
      </c>
      <c r="C45" s="5" t="s">
        <v>7</v>
      </c>
      <c r="D45" s="3"/>
      <c r="E45" s="5" t="s">
        <v>13</v>
      </c>
      <c r="F45" s="5" t="s">
        <v>11</v>
      </c>
      <c r="G45" s="5" t="s">
        <v>70</v>
      </c>
      <c r="H45" s="5" t="s">
        <v>14</v>
      </c>
      <c r="I45" s="5" t="s">
        <v>3</v>
      </c>
      <c r="J45" s="3"/>
      <c r="K45" s="5" t="s">
        <v>49</v>
      </c>
      <c r="L45" s="3"/>
      <c r="M45" s="3"/>
      <c r="N45" s="3"/>
    </row>
    <row r="46" spans="1:16" x14ac:dyDescent="0.2">
      <c r="A46" s="8">
        <v>43932</v>
      </c>
      <c r="B46" s="10" t="s">
        <v>77</v>
      </c>
      <c r="C46" s="1" t="s">
        <v>91</v>
      </c>
      <c r="E46" s="1" t="s">
        <v>90</v>
      </c>
      <c r="F46" s="1">
        <v>12</v>
      </c>
      <c r="G46" s="1">
        <v>10</v>
      </c>
      <c r="I46" s="1">
        <f>(12*10*0.45)</f>
        <v>54</v>
      </c>
    </row>
    <row r="47" spans="1:16" x14ac:dyDescent="0.2">
      <c r="A47" s="8" t="s">
        <v>81</v>
      </c>
      <c r="B47" s="10"/>
    </row>
    <row r="48" spans="1:16" x14ac:dyDescent="0.2">
      <c r="A48" s="8"/>
      <c r="B48" s="10"/>
    </row>
    <row r="49" spans="1:15" x14ac:dyDescent="0.2">
      <c r="A49" s="8">
        <v>43947</v>
      </c>
      <c r="B49" s="10" t="s">
        <v>77</v>
      </c>
      <c r="C49" s="1" t="s">
        <v>92</v>
      </c>
      <c r="E49" s="1" t="s">
        <v>90</v>
      </c>
      <c r="F49" s="1">
        <v>520</v>
      </c>
      <c r="I49" s="1">
        <v>76</v>
      </c>
      <c r="K49" s="1" t="s">
        <v>99</v>
      </c>
      <c r="L49" s="1" t="s">
        <v>98</v>
      </c>
      <c r="N49" s="1">
        <f>(10*5*0.45)</f>
        <v>22.5</v>
      </c>
    </row>
    <row r="50" spans="1:15" x14ac:dyDescent="0.2">
      <c r="A50" s="8" t="s">
        <v>82</v>
      </c>
      <c r="B50" s="10"/>
      <c r="G50" s="2"/>
    </row>
    <row r="51" spans="1:15" x14ac:dyDescent="0.2">
      <c r="A51" s="8"/>
      <c r="B51" s="10"/>
    </row>
    <row r="52" spans="1:15" x14ac:dyDescent="0.2">
      <c r="A52" s="8">
        <v>43954</v>
      </c>
      <c r="B52" s="11" t="s">
        <v>77</v>
      </c>
      <c r="C52" s="1" t="s">
        <v>93</v>
      </c>
      <c r="E52" s="1" t="s">
        <v>90</v>
      </c>
      <c r="F52" s="1">
        <v>60</v>
      </c>
      <c r="I52" s="1">
        <v>90</v>
      </c>
    </row>
    <row r="53" spans="1:15" x14ac:dyDescent="0.2">
      <c r="A53" s="8">
        <v>43955</v>
      </c>
      <c r="B53" s="11" t="s">
        <v>77</v>
      </c>
      <c r="C53" s="1" t="s">
        <v>94</v>
      </c>
      <c r="D53" s="2"/>
      <c r="E53" s="1" t="s">
        <v>90</v>
      </c>
      <c r="F53" s="1">
        <v>80</v>
      </c>
      <c r="G53" s="2"/>
      <c r="I53" s="1">
        <v>108</v>
      </c>
    </row>
    <row r="54" spans="1:15" x14ac:dyDescent="0.2">
      <c r="A54" s="8">
        <v>43956</v>
      </c>
      <c r="B54" s="11" t="s">
        <v>77</v>
      </c>
      <c r="C54" s="1" t="s">
        <v>95</v>
      </c>
      <c r="D54" s="2"/>
      <c r="E54" s="1" t="s">
        <v>90</v>
      </c>
      <c r="F54" s="1">
        <v>86</v>
      </c>
      <c r="G54" s="2"/>
      <c r="I54" s="1">
        <f>(86*0.45)</f>
        <v>38.700000000000003</v>
      </c>
    </row>
    <row r="55" spans="1:15" x14ac:dyDescent="0.2">
      <c r="A55" s="8">
        <v>43957</v>
      </c>
      <c r="B55" s="11" t="s">
        <v>77</v>
      </c>
      <c r="C55" s="1" t="s">
        <v>96</v>
      </c>
      <c r="D55" s="2"/>
      <c r="E55" s="1" t="s">
        <v>90</v>
      </c>
      <c r="F55" s="1">
        <v>74</v>
      </c>
      <c r="G55" s="2"/>
      <c r="I55" s="1">
        <f>(74*0.45)</f>
        <v>33.300000000000004</v>
      </c>
    </row>
    <row r="56" spans="1:15" x14ac:dyDescent="0.2">
      <c r="A56" s="8">
        <v>43958</v>
      </c>
      <c r="B56" s="11" t="s">
        <v>77</v>
      </c>
      <c r="C56" s="1" t="s">
        <v>95</v>
      </c>
      <c r="E56" s="1" t="s">
        <v>90</v>
      </c>
      <c r="F56" s="1">
        <v>86</v>
      </c>
      <c r="I56" s="1">
        <f>(86*0.45)</f>
        <v>38.700000000000003</v>
      </c>
    </row>
    <row r="57" spans="1:15" x14ac:dyDescent="0.2">
      <c r="A57" s="8"/>
      <c r="B57" s="10"/>
    </row>
    <row r="58" spans="1:15" x14ac:dyDescent="0.2">
      <c r="A58" s="12" t="s">
        <v>64</v>
      </c>
      <c r="B58" s="12"/>
      <c r="C58" s="12"/>
      <c r="D58" s="12"/>
      <c r="E58" s="12"/>
      <c r="F58" s="12"/>
      <c r="G58" s="12"/>
      <c r="H58" s="12"/>
      <c r="I58" s="12">
        <f>SUM(I46:I57)</f>
        <v>438.7</v>
      </c>
      <c r="J58" s="12"/>
      <c r="K58" s="12"/>
      <c r="L58" s="12"/>
      <c r="M58" s="12"/>
      <c r="N58" s="12">
        <f>SUM(N51:N57)</f>
        <v>0</v>
      </c>
    </row>
    <row r="59" spans="1:15" x14ac:dyDescent="0.2">
      <c r="A59" s="12" t="s">
        <v>4</v>
      </c>
      <c r="B59" s="12"/>
      <c r="C59" s="12"/>
      <c r="D59" s="12"/>
      <c r="E59" s="12"/>
      <c r="F59" s="12"/>
      <c r="G59" s="12"/>
      <c r="H59" s="12">
        <f>(I58+N58)</f>
        <v>438.7</v>
      </c>
      <c r="I59" s="14"/>
      <c r="J59" s="12"/>
      <c r="K59" s="12"/>
      <c r="L59" s="12"/>
      <c r="M59" s="12"/>
      <c r="N59" s="12"/>
      <c r="O59" s="1" t="s">
        <v>127</v>
      </c>
    </row>
    <row r="61" spans="1:15" x14ac:dyDescent="0.2">
      <c r="A61" s="5" t="s">
        <v>15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5" x14ac:dyDescent="0.2">
      <c r="A62" s="4" t="s">
        <v>69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5" x14ac:dyDescent="0.2">
      <c r="A63" s="4" t="s">
        <v>18</v>
      </c>
      <c r="B63" s="4"/>
      <c r="C63" s="4"/>
      <c r="D63" s="4"/>
      <c r="E63" s="4"/>
      <c r="F63" s="4"/>
      <c r="G63" s="4"/>
      <c r="H63" s="6"/>
      <c r="I63" s="6"/>
      <c r="J63" s="6"/>
      <c r="K63" s="6"/>
      <c r="L63" s="6"/>
    </row>
    <row r="64" spans="1:15" x14ac:dyDescent="0.2">
      <c r="A64" s="6"/>
      <c r="B64" s="4"/>
      <c r="C64" s="4"/>
      <c r="D64" s="4"/>
      <c r="E64" s="4"/>
      <c r="F64" s="4"/>
      <c r="G64" s="4"/>
      <c r="H64" s="6"/>
      <c r="I64" s="6"/>
      <c r="J64" s="6"/>
      <c r="K64" s="6"/>
      <c r="L64" s="6"/>
    </row>
    <row r="65" spans="1:12" x14ac:dyDescent="0.2">
      <c r="A65" s="2" t="s">
        <v>1</v>
      </c>
      <c r="B65" s="2" t="s">
        <v>7</v>
      </c>
      <c r="C65" s="2" t="s">
        <v>16</v>
      </c>
      <c r="D65" s="2"/>
      <c r="E65" s="16" t="s">
        <v>37</v>
      </c>
      <c r="F65" s="16"/>
      <c r="G65" s="2" t="s">
        <v>3</v>
      </c>
      <c r="H65" s="2" t="s">
        <v>17</v>
      </c>
      <c r="I65" s="6" t="s">
        <v>57</v>
      </c>
      <c r="J65" s="6"/>
      <c r="K65" s="6"/>
      <c r="L65" s="6"/>
    </row>
    <row r="66" spans="1:12" x14ac:dyDescent="0.2">
      <c r="A66" s="8">
        <v>43932</v>
      </c>
      <c r="B66" s="1" t="s">
        <v>91</v>
      </c>
      <c r="D66" s="1" t="s">
        <v>19</v>
      </c>
      <c r="E66" s="1">
        <v>12</v>
      </c>
      <c r="G66" s="1">
        <f>(E66*125)</f>
        <v>1500</v>
      </c>
      <c r="H66" s="1">
        <f>(12+19+27)</f>
        <v>58</v>
      </c>
      <c r="I66" s="2"/>
      <c r="J66" s="2"/>
    </row>
    <row r="67" spans="1:12" x14ac:dyDescent="0.2">
      <c r="A67" s="8" t="s">
        <v>81</v>
      </c>
      <c r="D67" s="1" t="s">
        <v>36</v>
      </c>
      <c r="H67" s="1">
        <f>(19*10)</f>
        <v>190</v>
      </c>
    </row>
    <row r="68" spans="1:12" x14ac:dyDescent="0.2">
      <c r="A68" s="8"/>
    </row>
    <row r="69" spans="1:12" x14ac:dyDescent="0.2">
      <c r="A69" s="8" t="s">
        <v>101</v>
      </c>
      <c r="B69" s="1" t="s">
        <v>102</v>
      </c>
      <c r="D69" s="1" t="s">
        <v>36</v>
      </c>
      <c r="E69" s="1">
        <v>12</v>
      </c>
      <c r="G69" s="1">
        <f>(12*125)</f>
        <v>1500</v>
      </c>
      <c r="H69" s="1">
        <f>(12+19+27)</f>
        <v>58</v>
      </c>
    </row>
    <row r="70" spans="1:12" x14ac:dyDescent="0.2">
      <c r="A70" s="8">
        <v>43958</v>
      </c>
      <c r="D70" s="1" t="s">
        <v>19</v>
      </c>
      <c r="H70" s="1">
        <f>(10*19)</f>
        <v>190</v>
      </c>
    </row>
    <row r="71" spans="1:12" x14ac:dyDescent="0.2">
      <c r="A71" s="8"/>
    </row>
    <row r="72" spans="1:12" x14ac:dyDescent="0.2">
      <c r="A72" s="8"/>
    </row>
    <row r="73" spans="1:12" x14ac:dyDescent="0.2">
      <c r="A73" s="17" t="s">
        <v>52</v>
      </c>
      <c r="B73" s="12"/>
      <c r="C73" s="12"/>
      <c r="D73" s="12"/>
      <c r="E73" s="12"/>
      <c r="F73" s="12"/>
      <c r="G73" s="12">
        <f>SUM(G66:G72)</f>
        <v>3000</v>
      </c>
      <c r="H73" s="12">
        <f>SUM(H66:H72)</f>
        <v>496</v>
      </c>
      <c r="I73" s="14"/>
      <c r="J73" s="14"/>
      <c r="K73" s="14"/>
    </row>
    <row r="74" spans="1:12" x14ac:dyDescent="0.2">
      <c r="A74" s="17" t="s">
        <v>4</v>
      </c>
      <c r="B74" s="12"/>
      <c r="C74" s="12"/>
      <c r="D74" s="12"/>
      <c r="E74" s="12"/>
      <c r="F74" s="12"/>
      <c r="G74" s="12"/>
      <c r="H74" s="12">
        <f>(G73+H73)</f>
        <v>3496</v>
      </c>
      <c r="I74" s="14"/>
      <c r="J74" s="14"/>
      <c r="K74" s="14"/>
      <c r="L74" s="1" t="s">
        <v>127</v>
      </c>
    </row>
    <row r="75" spans="1:12" x14ac:dyDescent="0.2">
      <c r="A75" s="21"/>
      <c r="B75" s="6"/>
      <c r="C75" s="6"/>
      <c r="D75" s="6"/>
      <c r="E75" s="6"/>
      <c r="F75" s="6"/>
      <c r="G75" s="6"/>
      <c r="H75" s="6"/>
      <c r="I75" s="4"/>
      <c r="J75" s="4"/>
      <c r="K75" s="4"/>
      <c r="L75" s="4"/>
    </row>
    <row r="76" spans="1:12" x14ac:dyDescent="0.2">
      <c r="A76" s="5" t="s">
        <v>6</v>
      </c>
      <c r="B76" s="5"/>
      <c r="C76" s="3"/>
      <c r="D76" s="5" t="s">
        <v>58</v>
      </c>
      <c r="E76" s="5" t="s">
        <v>59</v>
      </c>
      <c r="F76" s="5"/>
      <c r="G76" s="5"/>
      <c r="H76" s="5" t="s">
        <v>3</v>
      </c>
      <c r="I76" s="3"/>
      <c r="J76" s="3"/>
      <c r="K76" s="3"/>
    </row>
    <row r="77" spans="1:12" x14ac:dyDescent="0.2">
      <c r="A77" s="1" t="s">
        <v>128</v>
      </c>
      <c r="B77" s="2"/>
      <c r="H77" s="1">
        <f>(E77*D77)</f>
        <v>0</v>
      </c>
    </row>
    <row r="78" spans="1:12" x14ac:dyDescent="0.2">
      <c r="H78" s="1">
        <f t="shared" ref="H78:H79" si="0">(E78*D78)</f>
        <v>0</v>
      </c>
    </row>
    <row r="79" spans="1:12" x14ac:dyDescent="0.2">
      <c r="H79" s="1">
        <f t="shared" si="0"/>
        <v>0</v>
      </c>
    </row>
    <row r="80" spans="1:12" x14ac:dyDescent="0.2">
      <c r="A80" s="12" t="s">
        <v>4</v>
      </c>
      <c r="B80" s="12"/>
      <c r="C80" s="12"/>
      <c r="D80" s="12"/>
      <c r="E80" s="12"/>
      <c r="F80" s="12"/>
      <c r="G80" s="12"/>
      <c r="H80" s="12">
        <f>SUM(H77:H79)</f>
        <v>0</v>
      </c>
      <c r="I80" s="14"/>
      <c r="J80" s="14"/>
      <c r="K80" s="14"/>
    </row>
    <row r="81" spans="1:12" x14ac:dyDescent="0.2">
      <c r="A81" s="6"/>
      <c r="B81" s="6"/>
      <c r="C81" s="6"/>
      <c r="D81" s="6"/>
      <c r="E81" s="6"/>
      <c r="F81" s="6"/>
      <c r="G81" s="6"/>
      <c r="H81" s="6"/>
      <c r="I81" s="4"/>
      <c r="J81" s="4"/>
      <c r="K81" s="4"/>
    </row>
    <row r="82" spans="1:12" x14ac:dyDescent="0.2">
      <c r="A82" s="5" t="s">
        <v>60</v>
      </c>
      <c r="B82" s="3"/>
      <c r="C82" s="3"/>
      <c r="D82" s="3"/>
      <c r="E82" s="5" t="s">
        <v>61</v>
      </c>
      <c r="F82" s="3"/>
      <c r="G82" s="3"/>
      <c r="H82" s="5" t="s">
        <v>3</v>
      </c>
      <c r="I82" s="3"/>
      <c r="J82" s="3"/>
      <c r="K82" s="3"/>
    </row>
    <row r="83" spans="1:12" x14ac:dyDescent="0.2">
      <c r="A83" s="1" t="s">
        <v>2</v>
      </c>
      <c r="B83" s="2"/>
      <c r="C83" s="2"/>
      <c r="D83" s="1">
        <v>140</v>
      </c>
      <c r="E83" s="1">
        <v>44</v>
      </c>
      <c r="F83" s="2"/>
      <c r="G83" s="2"/>
      <c r="H83" s="2">
        <f t="shared" ref="H83:H84" si="1">(D83*E83)</f>
        <v>6160</v>
      </c>
      <c r="I83" s="2"/>
      <c r="L83" s="1" t="s">
        <v>127</v>
      </c>
    </row>
    <row r="84" spans="1:12" x14ac:dyDescent="0.2">
      <c r="A84" s="1" t="s">
        <v>19</v>
      </c>
      <c r="D84" s="1">
        <v>140</v>
      </c>
      <c r="E84" s="1">
        <v>44</v>
      </c>
      <c r="H84" s="2">
        <f t="shared" si="1"/>
        <v>6160</v>
      </c>
      <c r="L84" s="1" t="s">
        <v>127</v>
      </c>
    </row>
    <row r="85" spans="1:12" x14ac:dyDescent="0.2">
      <c r="A85" s="1" t="s">
        <v>118</v>
      </c>
      <c r="D85" s="1">
        <v>200</v>
      </c>
      <c r="E85" s="1">
        <v>6</v>
      </c>
      <c r="H85" s="2">
        <f>(D85*E85)</f>
        <v>1200</v>
      </c>
      <c r="L85" s="1" t="s">
        <v>127</v>
      </c>
    </row>
    <row r="86" spans="1:12" x14ac:dyDescent="0.2">
      <c r="A86" s="1" t="s">
        <v>23</v>
      </c>
      <c r="D86" s="1">
        <v>20</v>
      </c>
      <c r="E86" s="1">
        <v>44</v>
      </c>
      <c r="H86" s="2">
        <f t="shared" ref="H86" si="2">(E86*D86)</f>
        <v>880</v>
      </c>
      <c r="L86" s="1" t="s">
        <v>127</v>
      </c>
    </row>
    <row r="87" spans="1:12" x14ac:dyDescent="0.2">
      <c r="A87" s="12" t="s">
        <v>48</v>
      </c>
      <c r="B87" s="14"/>
      <c r="C87" s="14"/>
      <c r="D87" s="12"/>
      <c r="E87" s="14"/>
      <c r="F87" s="14"/>
      <c r="G87" s="14"/>
      <c r="H87" s="12">
        <f>SUM(H83:H86)</f>
        <v>14400</v>
      </c>
      <c r="I87" s="14"/>
      <c r="J87" s="14"/>
      <c r="K87" s="14"/>
      <c r="L87" s="1" t="s">
        <v>127</v>
      </c>
    </row>
    <row r="88" spans="1:12" x14ac:dyDescent="0.2">
      <c r="A88" s="6"/>
      <c r="B88" s="4"/>
      <c r="C88" s="4"/>
      <c r="D88" s="6"/>
      <c r="E88" s="4"/>
      <c r="F88" s="4"/>
      <c r="G88" s="4"/>
      <c r="H88" s="6"/>
      <c r="I88" s="4"/>
      <c r="J88" s="4"/>
      <c r="K88" s="4"/>
    </row>
    <row r="89" spans="1:12" x14ac:dyDescent="0.2">
      <c r="A89" s="5" t="s">
        <v>62</v>
      </c>
      <c r="B89" s="3"/>
      <c r="C89" s="3"/>
      <c r="D89" s="3"/>
      <c r="E89" s="5"/>
      <c r="F89" s="3"/>
      <c r="G89" s="3"/>
      <c r="H89" s="5" t="s">
        <v>3</v>
      </c>
      <c r="I89" s="3"/>
      <c r="J89" s="3"/>
      <c r="K89" s="3"/>
    </row>
    <row r="90" spans="1:12" x14ac:dyDescent="0.2">
      <c r="A90" s="4" t="s">
        <v>108</v>
      </c>
      <c r="B90" s="4"/>
      <c r="C90" s="4"/>
      <c r="D90" s="4"/>
      <c r="E90" s="4"/>
      <c r="F90" s="4"/>
      <c r="G90" s="4"/>
      <c r="H90" s="4">
        <v>600</v>
      </c>
      <c r="I90" s="4"/>
      <c r="J90" s="4"/>
      <c r="K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2" x14ac:dyDescent="0.2">
      <c r="A93" s="12" t="s">
        <v>48</v>
      </c>
      <c r="B93" s="14"/>
      <c r="C93" s="14"/>
      <c r="D93" s="12"/>
      <c r="E93" s="14"/>
      <c r="F93" s="14"/>
      <c r="G93" s="14"/>
      <c r="H93" s="12">
        <f>SUM(H90:H92)</f>
        <v>600</v>
      </c>
      <c r="I93" s="14"/>
      <c r="J93" s="14"/>
      <c r="K93" s="14"/>
      <c r="L93" s="1" t="s">
        <v>127</v>
      </c>
    </row>
    <row r="95" spans="1:12" x14ac:dyDescent="0.2">
      <c r="A95" s="5" t="s">
        <v>126</v>
      </c>
      <c r="B95" s="3"/>
      <c r="C95" s="3"/>
      <c r="D95" s="3"/>
      <c r="E95" s="5" t="s">
        <v>63</v>
      </c>
      <c r="F95" s="5" t="s">
        <v>71</v>
      </c>
      <c r="G95" s="5"/>
      <c r="H95" s="5" t="s">
        <v>3</v>
      </c>
      <c r="I95" s="3"/>
      <c r="J95" s="3"/>
      <c r="K95" s="3"/>
    </row>
    <row r="96" spans="1:12" x14ac:dyDescent="0.2">
      <c r="A96" s="1" t="s">
        <v>2</v>
      </c>
      <c r="B96" s="4"/>
      <c r="C96" s="4"/>
      <c r="D96" s="4"/>
      <c r="E96" s="4">
        <v>200</v>
      </c>
      <c r="F96" s="4">
        <v>3</v>
      </c>
      <c r="G96" s="4"/>
      <c r="H96" s="4">
        <f>(E96*F96)</f>
        <v>600</v>
      </c>
      <c r="I96" s="4"/>
      <c r="J96" s="4"/>
      <c r="K96" s="4"/>
    </row>
    <row r="97" spans="1:12" x14ac:dyDescent="0.2">
      <c r="A97" s="1" t="s">
        <v>19</v>
      </c>
      <c r="B97" s="4"/>
      <c r="C97" s="4"/>
      <c r="D97" s="4"/>
      <c r="E97" s="4">
        <v>200</v>
      </c>
      <c r="F97" s="4">
        <v>3</v>
      </c>
      <c r="G97" s="4"/>
      <c r="H97" s="4">
        <f t="shared" ref="H97" si="3">(E97*F97)</f>
        <v>600</v>
      </c>
      <c r="I97" s="4"/>
      <c r="J97" s="4"/>
      <c r="K97" s="4"/>
    </row>
    <row r="98" spans="1:12" x14ac:dyDescent="0.2">
      <c r="A98" s="12" t="s">
        <v>4</v>
      </c>
      <c r="B98" s="14"/>
      <c r="C98" s="14"/>
      <c r="D98" s="14"/>
      <c r="E98" s="14"/>
      <c r="F98" s="14"/>
      <c r="G98" s="14"/>
      <c r="H98" s="12">
        <f>SUM(H96:H97)</f>
        <v>1200</v>
      </c>
      <c r="I98" s="14"/>
      <c r="J98" s="14"/>
      <c r="K98" s="14"/>
      <c r="L98" s="1" t="s">
        <v>127</v>
      </c>
    </row>
    <row r="99" spans="1:12" x14ac:dyDescent="0.2">
      <c r="A99" s="6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2" x14ac:dyDescent="0.2">
      <c r="A100" s="5" t="s">
        <v>21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2" x14ac:dyDescent="0.2">
      <c r="A101" s="4" t="s">
        <v>110</v>
      </c>
      <c r="B101" s="6"/>
      <c r="C101" s="1" t="s">
        <v>119</v>
      </c>
      <c r="D101" s="6"/>
      <c r="E101" s="6"/>
      <c r="F101" s="6"/>
      <c r="G101" s="6"/>
      <c r="H101" s="4">
        <f>(35*44)</f>
        <v>1540</v>
      </c>
      <c r="I101" s="6"/>
      <c r="J101" s="6"/>
      <c r="K101" s="6"/>
      <c r="L101" s="1" t="s">
        <v>127</v>
      </c>
    </row>
    <row r="102" spans="1:12" x14ac:dyDescent="0.2">
      <c r="A102" s="4"/>
      <c r="B102" s="6"/>
      <c r="D102" s="6"/>
      <c r="E102" s="6"/>
      <c r="F102" s="6"/>
      <c r="G102" s="6"/>
      <c r="H102" s="4"/>
      <c r="I102" s="6"/>
      <c r="J102" s="6"/>
      <c r="K102" s="6"/>
    </row>
    <row r="103" spans="1:12" x14ac:dyDescent="0.2">
      <c r="A103" s="4"/>
      <c r="B103" s="6"/>
      <c r="D103" s="6"/>
      <c r="E103" s="6"/>
      <c r="F103" s="6"/>
      <c r="G103" s="6"/>
      <c r="H103" s="4"/>
      <c r="I103" s="6"/>
      <c r="J103" s="6"/>
      <c r="K103" s="6"/>
    </row>
    <row r="104" spans="1:12" x14ac:dyDescent="0.2">
      <c r="A104" s="12" t="s">
        <v>47</v>
      </c>
      <c r="B104" s="12"/>
      <c r="C104" s="12"/>
      <c r="D104" s="12"/>
      <c r="E104" s="12"/>
      <c r="F104" s="12"/>
      <c r="G104" s="12"/>
      <c r="H104" s="12">
        <v>1540</v>
      </c>
      <c r="I104" s="12"/>
      <c r="J104" s="12"/>
      <c r="K104" s="12"/>
      <c r="L104" s="1" t="s">
        <v>127</v>
      </c>
    </row>
    <row r="105" spans="1:12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2" x14ac:dyDescent="0.2">
      <c r="A106" s="4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2" x14ac:dyDescent="0.2">
      <c r="A107" s="5" t="s">
        <v>121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2" x14ac:dyDescent="0.2">
      <c r="A108" s="6" t="s">
        <v>129</v>
      </c>
      <c r="B108" s="4"/>
      <c r="D108" s="4" t="s">
        <v>124</v>
      </c>
      <c r="F108" s="4"/>
      <c r="G108" s="4"/>
      <c r="H108" s="4"/>
      <c r="I108" s="4"/>
      <c r="J108" s="4"/>
      <c r="K108" s="4"/>
    </row>
    <row r="109" spans="1:12" x14ac:dyDescent="0.2">
      <c r="A109" s="6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2" x14ac:dyDescent="0.2">
      <c r="A110" s="1" t="s">
        <v>40</v>
      </c>
      <c r="F110" s="1">
        <v>100</v>
      </c>
      <c r="L110" s="1" t="s">
        <v>127</v>
      </c>
    </row>
    <row r="111" spans="1:12" x14ac:dyDescent="0.2">
      <c r="A111" s="1" t="s">
        <v>66</v>
      </c>
    </row>
    <row r="112" spans="1:12" x14ac:dyDescent="0.2">
      <c r="A112" s="1" t="s">
        <v>122</v>
      </c>
      <c r="F112" s="1">
        <f>(20*25)</f>
        <v>500</v>
      </c>
      <c r="G112" s="1" t="s">
        <v>53</v>
      </c>
      <c r="L112" s="1" t="s">
        <v>127</v>
      </c>
    </row>
    <row r="113" spans="1:12" x14ac:dyDescent="0.2">
      <c r="A113" s="1" t="s">
        <v>130</v>
      </c>
      <c r="F113" s="1">
        <v>900</v>
      </c>
    </row>
    <row r="114" spans="1:12" x14ac:dyDescent="0.2">
      <c r="A114" s="1" t="s">
        <v>123</v>
      </c>
      <c r="F114" s="1">
        <f>(40*25)</f>
        <v>1000</v>
      </c>
      <c r="G114" s="1" t="s">
        <v>131</v>
      </c>
    </row>
    <row r="115" spans="1:12" x14ac:dyDescent="0.2">
      <c r="L115" s="1" t="s">
        <v>127</v>
      </c>
    </row>
    <row r="116" spans="1:12" x14ac:dyDescent="0.2">
      <c r="A116" s="12" t="s">
        <v>47</v>
      </c>
      <c r="B116" s="12"/>
      <c r="C116" s="12"/>
      <c r="D116" s="12"/>
      <c r="E116" s="12"/>
      <c r="F116" s="12">
        <f>SUM(F110:F115)</f>
        <v>2500</v>
      </c>
      <c r="G116" s="12"/>
      <c r="H116" s="12"/>
      <c r="I116" s="12"/>
      <c r="J116" s="12"/>
      <c r="K116" s="12"/>
    </row>
    <row r="118" spans="1:12" x14ac:dyDescent="0.2">
      <c r="A118" s="5" t="s">
        <v>22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2" x14ac:dyDescent="0.2">
      <c r="A119" s="6" t="s">
        <v>39</v>
      </c>
      <c r="B119" s="4"/>
      <c r="C119" s="4"/>
      <c r="D119" s="6"/>
      <c r="E119" s="2"/>
      <c r="F119" s="4">
        <f>(16550*0.1)</f>
        <v>1655</v>
      </c>
      <c r="G119" s="4"/>
      <c r="H119" s="4"/>
      <c r="I119" s="4"/>
      <c r="J119" s="4"/>
      <c r="K119" s="4"/>
    </row>
    <row r="120" spans="1:12" x14ac:dyDescent="0.2">
      <c r="A120" s="6"/>
      <c r="B120" s="4"/>
      <c r="C120" s="4"/>
      <c r="D120" s="6"/>
      <c r="F120" s="4"/>
      <c r="G120" s="4"/>
      <c r="H120" s="4"/>
      <c r="I120" s="4"/>
      <c r="J120" s="4"/>
      <c r="K120" s="4"/>
    </row>
    <row r="121" spans="1:12" x14ac:dyDescent="0.2">
      <c r="A121" s="1" t="s">
        <v>24</v>
      </c>
      <c r="B121" s="6"/>
      <c r="C121" s="6"/>
      <c r="F121" s="1">
        <f>(10*40)</f>
        <v>400</v>
      </c>
      <c r="G121" s="1" t="s">
        <v>68</v>
      </c>
      <c r="H121" s="6"/>
      <c r="I121" s="6"/>
      <c r="J121" s="6"/>
      <c r="K121" s="6"/>
    </row>
    <row r="122" spans="1:12" x14ac:dyDescent="0.2">
      <c r="A122" s="1" t="s">
        <v>65</v>
      </c>
      <c r="F122" s="1">
        <f>(25*25)</f>
        <v>625</v>
      </c>
      <c r="G122" s="1" t="s">
        <v>125</v>
      </c>
    </row>
    <row r="123" spans="1:12" x14ac:dyDescent="0.2">
      <c r="A123" s="1" t="s">
        <v>25</v>
      </c>
      <c r="F123" s="1">
        <v>50</v>
      </c>
    </row>
    <row r="124" spans="1:12" x14ac:dyDescent="0.2">
      <c r="A124" s="1" t="s">
        <v>26</v>
      </c>
      <c r="F124" s="1">
        <v>40</v>
      </c>
    </row>
    <row r="125" spans="1:12" x14ac:dyDescent="0.2">
      <c r="A125" s="1" t="s">
        <v>27</v>
      </c>
      <c r="F125" s="1">
        <v>40</v>
      </c>
    </row>
    <row r="126" spans="1:12" x14ac:dyDescent="0.2">
      <c r="A126" s="1" t="s">
        <v>50</v>
      </c>
      <c r="F126" s="1">
        <v>500</v>
      </c>
      <c r="G126" s="1">
        <f>(16550*0.03)</f>
        <v>496.5</v>
      </c>
    </row>
    <row r="128" spans="1:12" x14ac:dyDescent="0.2">
      <c r="A128" s="12" t="s">
        <v>4</v>
      </c>
      <c r="B128" s="12"/>
      <c r="C128" s="12"/>
      <c r="D128" s="12"/>
      <c r="E128" s="12"/>
      <c r="F128" s="12">
        <f>SUM(F121:F127)</f>
        <v>1655</v>
      </c>
      <c r="G128" s="14"/>
      <c r="H128" s="14"/>
      <c r="I128" s="14"/>
      <c r="J128" s="14"/>
      <c r="K128" s="14"/>
      <c r="L128" s="1" t="s">
        <v>127</v>
      </c>
    </row>
    <row r="131" spans="1:12" x14ac:dyDescent="0.2">
      <c r="A131" s="18" t="s">
        <v>38</v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2" x14ac:dyDescent="0.2">
      <c r="A132" s="1" t="s">
        <v>41</v>
      </c>
      <c r="D132" s="1" t="s">
        <v>42</v>
      </c>
      <c r="F132" s="1" t="s">
        <v>43</v>
      </c>
      <c r="I132" s="4">
        <v>450</v>
      </c>
      <c r="L132" s="1" t="s">
        <v>127</v>
      </c>
    </row>
    <row r="133" spans="1:12" x14ac:dyDescent="0.2">
      <c r="I133" s="4"/>
    </row>
    <row r="134" spans="1:12" x14ac:dyDescent="0.2">
      <c r="A134" s="1" t="s">
        <v>44</v>
      </c>
      <c r="D134" s="1" t="s">
        <v>46</v>
      </c>
      <c r="H134" s="1" t="s">
        <v>45</v>
      </c>
    </row>
    <row r="136" spans="1:12" x14ac:dyDescent="0.2">
      <c r="B136" s="1" t="s">
        <v>111</v>
      </c>
      <c r="D136" s="1">
        <f>H87</f>
        <v>14400</v>
      </c>
      <c r="I136" s="1">
        <f>(D136*0.0153)</f>
        <v>220.32</v>
      </c>
    </row>
    <row r="137" spans="1:12" x14ac:dyDescent="0.2">
      <c r="B137" s="1" t="s">
        <v>112</v>
      </c>
      <c r="D137" s="1">
        <f>H93</f>
        <v>600</v>
      </c>
      <c r="I137" s="1">
        <f t="shared" ref="I137:I139" si="4">(D137*0.0153)</f>
        <v>9.18</v>
      </c>
    </row>
    <row r="138" spans="1:12" x14ac:dyDescent="0.2">
      <c r="B138" s="1" t="s">
        <v>120</v>
      </c>
      <c r="D138" s="1">
        <f>(F112+F113+F114+F121+F122)</f>
        <v>3425</v>
      </c>
      <c r="I138" s="1">
        <f t="shared" si="4"/>
        <v>52.402499999999996</v>
      </c>
    </row>
    <row r="139" spans="1:12" x14ac:dyDescent="0.2">
      <c r="B139" s="1" t="s">
        <v>67</v>
      </c>
      <c r="D139" s="1">
        <f>H98</f>
        <v>1200</v>
      </c>
      <c r="I139" s="1">
        <f t="shared" si="4"/>
        <v>18.36</v>
      </c>
    </row>
    <row r="140" spans="1:12" x14ac:dyDescent="0.2">
      <c r="B140" s="1" t="s">
        <v>64</v>
      </c>
      <c r="I140" s="2">
        <f>SUM(I136:I139)</f>
        <v>300.26249999999999</v>
      </c>
      <c r="L140" s="1" t="s">
        <v>127</v>
      </c>
    </row>
    <row r="141" spans="1:12" x14ac:dyDescent="0.2">
      <c r="B141" s="2"/>
      <c r="H141" s="2"/>
    </row>
    <row r="142" spans="1:12" x14ac:dyDescent="0.2">
      <c r="A142" s="12" t="s">
        <v>4</v>
      </c>
      <c r="B142" s="12"/>
      <c r="C142" s="12"/>
      <c r="D142" s="12"/>
      <c r="E142" s="12"/>
      <c r="F142" s="12"/>
      <c r="G142" s="12"/>
      <c r="H142" s="12"/>
      <c r="I142" s="12">
        <f>(I132+I140)</f>
        <v>750.26250000000005</v>
      </c>
      <c r="J142" s="14"/>
      <c r="K142" s="14"/>
      <c r="L142" s="1" t="s">
        <v>127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DF01-07D0-42A9-AFC7-7C5995B015DA}">
  <dimension ref="A1:H7"/>
  <sheetViews>
    <sheetView workbookViewId="0">
      <selection activeCell="H6" sqref="H6"/>
    </sheetView>
  </sheetViews>
  <sheetFormatPr baseColWidth="10" defaultRowHeight="15" x14ac:dyDescent="0.25"/>
  <sheetData>
    <row r="1" spans="1:8" ht="21" x14ac:dyDescent="0.35">
      <c r="A1" s="24" t="s">
        <v>54</v>
      </c>
      <c r="B1" s="22"/>
      <c r="C1" s="22"/>
      <c r="D1" s="22"/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7" spans="1:8" x14ac:dyDescent="0.25">
      <c r="A7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Détails budget</vt:lpstr>
      <vt:lpstr>Soumissions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gaulin</dc:creator>
  <cp:lastModifiedBy>karine gaulin</cp:lastModifiedBy>
  <dcterms:created xsi:type="dcterms:W3CDTF">2018-11-12T21:18:45Z</dcterms:created>
  <dcterms:modified xsi:type="dcterms:W3CDTF">2021-03-29T15:35:42Z</dcterms:modified>
</cp:coreProperties>
</file>