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Desktop\RÉCUP DISQUE DUR 2020\CALQ tournées printemps 2021\"/>
    </mc:Choice>
  </mc:AlternateContent>
  <xr:revisionPtr revIDLastSave="0" documentId="13_ncr:1_{497C6338-9DAA-4F74-8E13-65C04069C073}" xr6:coauthVersionLast="46" xr6:coauthVersionMax="46" xr10:uidLastSave="{00000000-0000-0000-0000-000000000000}"/>
  <bookViews>
    <workbookView xWindow="435" yWindow="600" windowWidth="20055" windowHeight="10920" xr2:uid="{A13067A0-5C25-47F8-B9E9-C0790B8BE278}"/>
  </bookViews>
  <sheets>
    <sheet name="Détails budget" sheetId="1" r:id="rId1"/>
    <sheet name="Soumiss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90" i="1"/>
  <c r="G89" i="1"/>
  <c r="G85" i="1"/>
  <c r="G81" i="1"/>
  <c r="H83" i="1"/>
  <c r="I60" i="1"/>
  <c r="H125" i="1"/>
  <c r="H126" i="1"/>
  <c r="H127" i="1"/>
  <c r="H124" i="1"/>
  <c r="E156" i="1"/>
  <c r="E149" i="1"/>
  <c r="E138" i="1"/>
  <c r="D168" i="1" s="1"/>
  <c r="I168" i="1" s="1"/>
  <c r="E146" i="1"/>
  <c r="H131" i="1"/>
  <c r="H121" i="1"/>
  <c r="D167" i="1" s="1"/>
  <c r="I167" i="1" s="1"/>
  <c r="H109" i="1"/>
  <c r="H110" i="1"/>
  <c r="H111" i="1"/>
  <c r="H112" i="1"/>
  <c r="H113" i="1"/>
  <c r="H114" i="1"/>
  <c r="H108" i="1"/>
  <c r="H100" i="1"/>
  <c r="H101" i="1"/>
  <c r="H102" i="1"/>
  <c r="H103" i="1"/>
  <c r="H99" i="1"/>
  <c r="H90" i="1"/>
  <c r="H89" i="1"/>
  <c r="H85" i="1"/>
  <c r="H82" i="1"/>
  <c r="H80" i="1"/>
  <c r="O45" i="1"/>
  <c r="K35" i="1"/>
  <c r="K32" i="1"/>
  <c r="K29" i="1"/>
  <c r="N71" i="1"/>
  <c r="I59" i="1"/>
  <c r="I58" i="1"/>
  <c r="I57" i="1"/>
  <c r="I71" i="1" l="1"/>
  <c r="H128" i="1"/>
  <c r="D169" i="1" s="1"/>
  <c r="I169" i="1" s="1"/>
  <c r="H115" i="1"/>
  <c r="D166" i="1" s="1"/>
  <c r="I166" i="1" s="1"/>
  <c r="I170" i="1" l="1"/>
  <c r="I172" i="1" s="1"/>
  <c r="H72" i="1"/>
  <c r="M45" i="1" l="1"/>
  <c r="L26" i="1"/>
  <c r="K26" i="1"/>
  <c r="E158" i="1" l="1"/>
  <c r="H94" i="1"/>
  <c r="H105" i="1"/>
  <c r="G94" i="1"/>
  <c r="L45" i="1"/>
  <c r="J45" i="1"/>
  <c r="N45" i="1"/>
  <c r="H45" i="1"/>
  <c r="H95" i="1" l="1"/>
  <c r="C46" i="1"/>
</calcChain>
</file>

<file path=xl/sharedStrings.xml><?xml version="1.0" encoding="utf-8"?>
<sst xmlns="http://schemas.openxmlformats.org/spreadsheetml/2006/main" count="232" uniqueCount="158">
  <si>
    <t>ANNEXE AU BUDGET- DÉTAILS DES CALCULS</t>
  </si>
  <si>
    <t>Date</t>
  </si>
  <si>
    <t>Interprète</t>
  </si>
  <si>
    <t>Coût</t>
  </si>
  <si>
    <t>TOTAL</t>
  </si>
  <si>
    <t>stationnement</t>
  </si>
  <si>
    <t>chorégraphe</t>
  </si>
  <si>
    <t>auteure</t>
  </si>
  <si>
    <t>CALCULS DES Droits de suite</t>
  </si>
  <si>
    <t>compositeure</t>
  </si>
  <si>
    <t>éclairagiste</t>
  </si>
  <si>
    <t>scéno/costumes</t>
  </si>
  <si>
    <t>Destination</t>
  </si>
  <si>
    <t>Carburant</t>
  </si>
  <si>
    <t>Assurances</t>
  </si>
  <si>
    <t>Production</t>
  </si>
  <si>
    <t>L'écho</t>
  </si>
  <si>
    <t>Distance A/R</t>
  </si>
  <si>
    <t>$ Kilométrage</t>
  </si>
  <si>
    <t>Personnel</t>
  </si>
  <si>
    <t>Indemnité km</t>
  </si>
  <si>
    <t>Calcul hébergement/perdiem</t>
  </si>
  <si>
    <t>Personnel en déplacement</t>
  </si>
  <si>
    <t>Repas en sus</t>
  </si>
  <si>
    <t>Repas additionnels pour les journes sans hébergement: déjeuner: 12$, dîner19$, souper 27$</t>
  </si>
  <si>
    <t>Musicienne</t>
  </si>
  <si>
    <t>Coût de location</t>
  </si>
  <si>
    <t>CALCULS LOCATION D'ÉQUIPEMENT ET DE MATÉRIEL</t>
  </si>
  <si>
    <t>Les coûts de matériel périssable (marche du spectacle) peuvent sembler élevés, mais il s'agit d'une proposition de peinture en direct.</t>
  </si>
  <si>
    <t>des toiles de protection, des canevas de peinture réutilisables et des costumes à chaque représentation.</t>
  </si>
  <si>
    <t>Régisseur</t>
  </si>
  <si>
    <t>contribution de l'employeur UDA/TUEJ</t>
  </si>
  <si>
    <t>FRAIS D'ADMINISTRATION</t>
  </si>
  <si>
    <t>Direction de tournée</t>
  </si>
  <si>
    <t>Honoraires comptable</t>
  </si>
  <si>
    <t>Frais bancaires</t>
  </si>
  <si>
    <t>Location de logiciel comptable</t>
  </si>
  <si>
    <t>Hébergement du site internet</t>
  </si>
  <si>
    <t>DÉPLACEMENT DE LA SCÉNOGRAPHIE</t>
  </si>
  <si>
    <t>Moyen de transport</t>
  </si>
  <si>
    <t>Itinéraire</t>
  </si>
  <si>
    <t>Frais de conduite</t>
  </si>
  <si>
    <t>DÉPLACEMENT DE LA SCÉNOGRAPHIE - NOTES EXPLICATIVES</t>
  </si>
  <si>
    <t>Location de camion 15'</t>
  </si>
  <si>
    <t>Nb Jours location</t>
  </si>
  <si>
    <t>Productions:</t>
  </si>
  <si>
    <t>L'écho de l'écume</t>
  </si>
  <si>
    <t>TRANSPORT DU PERSONNEL - NOTES EXPLICATIVES</t>
  </si>
  <si>
    <t>La comédienne voyage de Montréal.</t>
  </si>
  <si>
    <t>Comédienne</t>
  </si>
  <si>
    <t>Nb de jours indemnité complète</t>
  </si>
  <si>
    <t>ASSURANCES</t>
  </si>
  <si>
    <t>15% des revenus de cachets</t>
  </si>
  <si>
    <t>10% des revenus de cachets, répartis comme suit</t>
  </si>
  <si>
    <t>Impressions</t>
  </si>
  <si>
    <t>Assurances responsabilité civile</t>
  </si>
  <si>
    <t>Vézina assurances</t>
  </si>
  <si>
    <t>au pro-rata du contrat annuel</t>
  </si>
  <si>
    <t>Assurances CNESST</t>
  </si>
  <si>
    <t>taux 1,53</t>
  </si>
  <si>
    <t>salaires estimés</t>
  </si>
  <si>
    <t>Total</t>
  </si>
  <si>
    <t>L'Écho de l'écume</t>
  </si>
  <si>
    <t>total</t>
  </si>
  <si>
    <t>Comédienne et musicienne sont présentes lors des journées de montage de l'Écho de l'écume, les perdiem incluent donc la journée de montage lorsqu'applicable.</t>
  </si>
  <si>
    <t>Nous consommons une quantité non négligeable de peinture et papier, et nous devons assurer un nettoyage</t>
  </si>
  <si>
    <t>voiture</t>
  </si>
  <si>
    <t>Il n'y a aucun transport public à partir de St-Romain, le plus près étant Sherbrooke pour l'autobus.</t>
  </si>
  <si>
    <t>Déplacements sur place pendant tournée</t>
  </si>
  <si>
    <t>Fonds de roulement de la cie, 3%</t>
  </si>
  <si>
    <t>TOTAL tous coûts</t>
  </si>
  <si>
    <t>SOUS- TOTAL</t>
  </si>
  <si>
    <t>(20 heures)</t>
  </si>
  <si>
    <t>SOUMISSIONS TRANSPORT &amp; DÉPLACEMENTS</t>
  </si>
  <si>
    <t>Transport aérien A/R avec Pascan Aviation</t>
  </si>
  <si>
    <t>Location d'auto Îles -de-la-Madeleine 17 mai-2 juin</t>
  </si>
  <si>
    <t>https://www.pascan.com/fr/reservation-des-vols/</t>
  </si>
  <si>
    <t>https://agencedelocationdesiles.com/</t>
  </si>
  <si>
    <t>Transport de la scénographie par bateau avec CTMA (Brossard-Îles-de-la-Madeleine)</t>
  </si>
  <si>
    <t>A/R</t>
  </si>
  <si>
    <t>https://www.ctmatransport.ca/fr/demande-de-taux</t>
  </si>
  <si>
    <t>TOURNÉE printemps 2021</t>
  </si>
  <si>
    <t>LES CHEMINS ERRANTS</t>
  </si>
  <si>
    <t>La scénographie de l'Écho de l'écume est entreposée au Théâtre Motus à Montréal.</t>
  </si>
  <si>
    <t>Frais de conduite par le directeur technique: 25$/heure</t>
  </si>
  <si>
    <t>L'entrepôt de la CTMA est situé à Brossard</t>
  </si>
  <si>
    <t>Le directeur technique voyage de Montréal.</t>
  </si>
  <si>
    <t>activités médiation</t>
  </si>
  <si>
    <t>admin/gestion</t>
  </si>
  <si>
    <t>La musicienne voyage de St-Romain.</t>
  </si>
  <si>
    <t>Pour les trajets non desservis par l'autobus, le kilométrage est remboursé à 0,45$/km</t>
  </si>
  <si>
    <t>2021-05-09 au</t>
  </si>
  <si>
    <t>Beloeil</t>
  </si>
  <si>
    <t>DT</t>
  </si>
  <si>
    <t>8 jours</t>
  </si>
  <si>
    <t>6 jours</t>
  </si>
  <si>
    <t>Îles-de-la-Madeleine</t>
  </si>
  <si>
    <t>Transport aérien</t>
  </si>
  <si>
    <t>voir soumission</t>
  </si>
  <si>
    <t>Location voiture/ voir soumission</t>
  </si>
  <si>
    <t>essence</t>
  </si>
  <si>
    <t>L'Écho</t>
  </si>
  <si>
    <t>inclus ci-haut</t>
  </si>
  <si>
    <t>Taxi aéroport A/R</t>
  </si>
  <si>
    <t>45$ x 2</t>
  </si>
  <si>
    <t>Transport A/R vers aéroport</t>
  </si>
  <si>
    <t>taxi aéroport A/R</t>
  </si>
  <si>
    <t>voiture, autobus, taxi</t>
  </si>
  <si>
    <t>Montréal/Beloeil</t>
  </si>
  <si>
    <t>Taxi conducteur vers Location Discount</t>
  </si>
  <si>
    <t>inclus</t>
  </si>
  <si>
    <t>Frais de load/deload de la scénographie: 100$</t>
  </si>
  <si>
    <t>Load/deload</t>
  </si>
  <si>
    <t>Montréal/Brossard</t>
  </si>
  <si>
    <t>2021-05-18 au</t>
  </si>
  <si>
    <t>Cargo CTMA</t>
  </si>
  <si>
    <t>Brossard-Îles-de-la-Madeleine / voir soumission</t>
  </si>
  <si>
    <t xml:space="preserve">Transport des instruments </t>
  </si>
  <si>
    <t>de musique par avion</t>
  </si>
  <si>
    <t>Montréal-Îles-de-la-Madeleine</t>
  </si>
  <si>
    <t>Répétitrice</t>
  </si>
  <si>
    <t>4 jours</t>
  </si>
  <si>
    <t>(sans coucher)</t>
  </si>
  <si>
    <t>Droits/rep.</t>
  </si>
  <si>
    <t>Nombre</t>
  </si>
  <si>
    <t>CALCULS des cachets et des salaires: REPRÉSENTATIONS</t>
  </si>
  <si>
    <t>CALCULS des cachets et des salaires: RÉPÉTITIONS/REPRISE</t>
  </si>
  <si>
    <t>Nb jour Beloeil</t>
  </si>
  <si>
    <t>Nombre rep.</t>
  </si>
  <si>
    <t>Montage DT</t>
  </si>
  <si>
    <t>Montage équipe de scène</t>
  </si>
  <si>
    <t>CALCULS des cachets: Activités de développement des publics, médiations, ateliers, autres</t>
  </si>
  <si>
    <t>Médiation Bibliothèque Jean Lapierre</t>
  </si>
  <si>
    <t>Ateliers médiation écoles</t>
  </si>
  <si>
    <t>75$ x  rep.</t>
  </si>
  <si>
    <t>Tarif/jour</t>
  </si>
  <si>
    <t>SOUS-TOTAL</t>
  </si>
  <si>
    <t>FRAIS GESTION DIFFUSION</t>
  </si>
  <si>
    <t>FRAIS PROMOTION/PUBLICITÉ</t>
  </si>
  <si>
    <t>Honoraires ADMINISTRATION</t>
  </si>
  <si>
    <t>Frais d'envoi postaux</t>
  </si>
  <si>
    <t>(8 heures)</t>
  </si>
  <si>
    <t>Répétitions</t>
  </si>
  <si>
    <t>Le transport de la scénographie vers les Îles-de-la-Madeleine sera effectué par bateau par l'entreprise CTMA.</t>
  </si>
  <si>
    <t>Les soumissions des contractants sont jointes dans l'onglet *Soumisions* en bas de page</t>
  </si>
  <si>
    <t>2021-05-29 au</t>
  </si>
  <si>
    <t>2021-05-12 au</t>
  </si>
  <si>
    <t>2 passagers 29 mai-2 juin</t>
  </si>
  <si>
    <t>1 passager 22 mai-2 juin</t>
  </si>
  <si>
    <t>x</t>
  </si>
  <si>
    <t>Coaching artistes</t>
  </si>
  <si>
    <t>Salaires publicité</t>
  </si>
  <si>
    <t>(10 heures)</t>
  </si>
  <si>
    <t>Indemnité hébergement /perdiem calculé slon barême CALQ 125$/jour</t>
  </si>
  <si>
    <t>REVENUS</t>
  </si>
  <si>
    <t>CACHET REPRÉSENTATIONS GARANTIES L'Arrière-Scène</t>
  </si>
  <si>
    <t>CACHET REPRÉSENTATIONS GARANTIES Vieux-Treuil/Petits Bonheurs</t>
  </si>
  <si>
    <t>Activités développement des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</si>
</sst>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6" fillId="0" borderId="0" xfId="0" applyFont="1"/>
    <xf numFmtId="14" fontId="6" fillId="0" borderId="0" xfId="0" applyNumberFormat="1" applyFont="1"/>
    <xf numFmtId="0" fontId="2" fillId="3" borderId="0" xfId="0" applyFont="1" applyFill="1"/>
    <xf numFmtId="0" fontId="6" fillId="3" borderId="0" xfId="0" applyFont="1" applyFill="1"/>
    <xf numFmtId="0" fontId="1" fillId="3" borderId="0" xfId="0" applyFont="1" applyFill="1"/>
    <xf numFmtId="0" fontId="6" fillId="0" borderId="0" xfId="0" applyFont="1" applyFill="1"/>
    <xf numFmtId="0" fontId="3" fillId="0" borderId="0" xfId="0" applyFont="1"/>
    <xf numFmtId="14" fontId="2" fillId="3" borderId="0" xfId="0" applyNumberFormat="1" applyFont="1" applyFill="1"/>
    <xf numFmtId="0" fontId="2" fillId="4" borderId="0" xfId="0" applyFont="1" applyFill="1"/>
    <xf numFmtId="0" fontId="7" fillId="2" borderId="0" xfId="0" applyFont="1" applyFill="1"/>
    <xf numFmtId="0" fontId="1" fillId="4" borderId="0" xfId="0" applyFont="1" applyFill="1"/>
    <xf numFmtId="14" fontId="2" fillId="0" borderId="0" xfId="0" applyNumberFormat="1" applyFont="1" applyFill="1"/>
    <xf numFmtId="0" fontId="8" fillId="0" borderId="0" xfId="0" applyFont="1"/>
    <xf numFmtId="0" fontId="9" fillId="0" borderId="0" xfId="1"/>
    <xf numFmtId="0" fontId="10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10</xdr:col>
      <xdr:colOff>152400</xdr:colOff>
      <xdr:row>68</xdr:row>
      <xdr:rowOff>2799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1DABEE82-A691-467D-8CE0-69CE616BB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34500"/>
          <a:ext cx="7772400" cy="362229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5</xdr:row>
      <xdr:rowOff>19050</xdr:rowOff>
    </xdr:from>
    <xdr:to>
      <xdr:col>6</xdr:col>
      <xdr:colOff>618858</xdr:colOff>
      <xdr:row>19</xdr:row>
      <xdr:rowOff>104431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33DF871-1D1C-4FC9-8A23-4D865579E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7525" y="1047750"/>
          <a:ext cx="2133333" cy="27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3</xdr:col>
      <xdr:colOff>28286</xdr:colOff>
      <xdr:row>20</xdr:row>
      <xdr:rowOff>28215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5B2651A-B022-4145-BADB-CD6632614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38225"/>
          <a:ext cx="2314286" cy="28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169339</xdr:rowOff>
    </xdr:from>
    <xdr:to>
      <xdr:col>11</xdr:col>
      <xdr:colOff>40713</xdr:colOff>
      <xdr:row>44</xdr:row>
      <xdr:rowOff>142875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7D89593-C46A-4296-AB71-09DD9EA2F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4817539"/>
          <a:ext cx="8422713" cy="3783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tmatransport.ca/fr/demande-de-taux" TargetMode="External"/><Relationship Id="rId2" Type="http://schemas.openxmlformats.org/officeDocument/2006/relationships/hyperlink" Target="https://agencedelocationdesiles.com/" TargetMode="External"/><Relationship Id="rId1" Type="http://schemas.openxmlformats.org/officeDocument/2006/relationships/hyperlink" Target="https://www.pascan.com/fr/reservation-des-vol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B690-F4C0-4E3B-96BC-A74750236C7D}">
  <dimension ref="A1:P172"/>
  <sheetViews>
    <sheetView tabSelected="1" zoomScaleNormal="100" workbookViewId="0">
      <selection activeCell="A12" sqref="A12:M12"/>
    </sheetView>
  </sheetViews>
  <sheetFormatPr baseColWidth="10" defaultRowHeight="12.75" x14ac:dyDescent="0.2"/>
  <cols>
    <col min="1" max="16384" width="11.42578125" style="1"/>
  </cols>
  <sheetData>
    <row r="1" spans="1:14" x14ac:dyDescent="0.2">
      <c r="A1" s="6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2">
      <c r="A2" s="6" t="s">
        <v>81</v>
      </c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x14ac:dyDescent="0.2">
      <c r="A3" s="6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x14ac:dyDescent="0.2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">
      <c r="A5" s="7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6" t="s">
        <v>154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</row>
    <row r="9" spans="1:14" x14ac:dyDescent="0.2">
      <c r="A9" s="5" t="s">
        <v>155</v>
      </c>
      <c r="B9" s="5"/>
      <c r="C9" s="5"/>
      <c r="D9" s="5"/>
      <c r="E9" s="5"/>
      <c r="F9" s="5"/>
      <c r="G9" s="5">
        <v>3400</v>
      </c>
      <c r="H9" s="5"/>
      <c r="I9" s="5"/>
      <c r="J9" s="5"/>
      <c r="K9" s="5"/>
      <c r="L9" s="5"/>
      <c r="M9" s="5"/>
      <c r="N9" s="5"/>
    </row>
    <row r="10" spans="1:14" x14ac:dyDescent="0.2">
      <c r="A10" s="5" t="s">
        <v>156</v>
      </c>
      <c r="B10" s="5"/>
      <c r="C10" s="5"/>
      <c r="D10" s="5"/>
      <c r="E10" s="5"/>
      <c r="F10" s="5"/>
      <c r="G10" s="5">
        <v>5650</v>
      </c>
      <c r="H10" s="5"/>
      <c r="I10" s="5"/>
      <c r="J10" s="5"/>
      <c r="K10" s="5"/>
      <c r="L10" s="5"/>
      <c r="M10" s="5"/>
      <c r="N10" s="5"/>
    </row>
    <row r="11" spans="1:14" x14ac:dyDescent="0.2">
      <c r="A11" s="5" t="s">
        <v>157</v>
      </c>
      <c r="B11" s="5"/>
      <c r="C11" s="5"/>
      <c r="D11" s="5"/>
      <c r="E11" s="5"/>
      <c r="F11" s="5"/>
      <c r="G11" s="5">
        <f>(650+900)</f>
        <v>1550</v>
      </c>
      <c r="H11" s="5"/>
      <c r="I11" s="5"/>
      <c r="J11" s="5"/>
      <c r="K11" s="5"/>
      <c r="L11" s="5"/>
      <c r="M11" s="5"/>
      <c r="N11" s="5"/>
    </row>
    <row r="12" spans="1:14" x14ac:dyDescent="0.2">
      <c r="A12" s="15" t="s">
        <v>4</v>
      </c>
      <c r="B12" s="15"/>
      <c r="C12" s="15"/>
      <c r="D12" s="15"/>
      <c r="E12" s="15"/>
      <c r="F12" s="15"/>
      <c r="G12" s="15">
        <f>SUM(G9:G11)</f>
        <v>10600</v>
      </c>
      <c r="H12" s="15"/>
      <c r="I12" s="15"/>
      <c r="J12" s="15"/>
      <c r="K12" s="15"/>
      <c r="L12" s="15"/>
      <c r="M12" s="15"/>
      <c r="N12" s="5"/>
    </row>
    <row r="13" spans="1:14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5" spans="1:14" x14ac:dyDescent="0.2">
      <c r="A15" s="6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x14ac:dyDescent="0.2">
      <c r="A16" s="1" t="s">
        <v>83</v>
      </c>
    </row>
    <row r="17" spans="1:16" x14ac:dyDescent="0.2">
      <c r="A17" s="1" t="s">
        <v>84</v>
      </c>
    </row>
    <row r="18" spans="1:16" x14ac:dyDescent="0.2">
      <c r="A18" s="1" t="s">
        <v>111</v>
      </c>
    </row>
    <row r="19" spans="1:16" x14ac:dyDescent="0.2">
      <c r="A19" s="1" t="s">
        <v>143</v>
      </c>
    </row>
    <row r="20" spans="1:16" x14ac:dyDescent="0.2">
      <c r="A20" s="1" t="s">
        <v>85</v>
      </c>
    </row>
    <row r="22" spans="1:16" x14ac:dyDescent="0.2">
      <c r="A22" s="3" t="s">
        <v>144</v>
      </c>
      <c r="B22" s="3"/>
      <c r="C22" s="3"/>
      <c r="D22" s="3"/>
      <c r="E22" s="3"/>
    </row>
    <row r="24" spans="1:16" x14ac:dyDescent="0.2">
      <c r="A24" s="6" t="s">
        <v>38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6" t="s">
        <v>1</v>
      </c>
      <c r="B25" s="6" t="s">
        <v>15</v>
      </c>
      <c r="C25" s="6" t="s">
        <v>39</v>
      </c>
      <c r="D25" s="6"/>
      <c r="E25" s="6" t="s">
        <v>40</v>
      </c>
      <c r="F25" s="6"/>
      <c r="G25" s="8" t="s">
        <v>44</v>
      </c>
      <c r="H25" s="8" t="s">
        <v>26</v>
      </c>
      <c r="I25" s="8" t="s">
        <v>17</v>
      </c>
      <c r="J25" s="8" t="s">
        <v>18</v>
      </c>
      <c r="K25" s="6" t="s">
        <v>13</v>
      </c>
      <c r="L25" s="6" t="s">
        <v>14</v>
      </c>
      <c r="M25" s="12" t="s">
        <v>5</v>
      </c>
      <c r="N25" s="8" t="s">
        <v>41</v>
      </c>
      <c r="O25" s="4" t="s">
        <v>112</v>
      </c>
    </row>
    <row r="26" spans="1:16" x14ac:dyDescent="0.2">
      <c r="A26" s="9">
        <v>44325</v>
      </c>
      <c r="B26" s="13" t="s">
        <v>16</v>
      </c>
      <c r="C26" s="1" t="s">
        <v>43</v>
      </c>
      <c r="E26" s="1" t="s">
        <v>108</v>
      </c>
      <c r="G26" s="1">
        <v>1</v>
      </c>
      <c r="H26" s="1">
        <v>50</v>
      </c>
      <c r="I26" s="1">
        <v>80</v>
      </c>
      <c r="J26" s="1" t="s">
        <v>110</v>
      </c>
      <c r="K26" s="1">
        <f>(24/100*1.3*I26)</f>
        <v>24.96</v>
      </c>
      <c r="L26" s="1">
        <f>(15*G26)</f>
        <v>15</v>
      </c>
      <c r="N26" s="1">
        <v>50</v>
      </c>
      <c r="O26" s="1">
        <v>100</v>
      </c>
      <c r="P26" s="1" t="s">
        <v>149</v>
      </c>
    </row>
    <row r="27" spans="1:16" x14ac:dyDescent="0.2">
      <c r="A27" s="9"/>
      <c r="B27" s="14"/>
      <c r="C27" s="1" t="s">
        <v>109</v>
      </c>
      <c r="H27" s="1">
        <v>40</v>
      </c>
      <c r="M27" s="3"/>
      <c r="N27" s="3"/>
    </row>
    <row r="28" spans="1:16" x14ac:dyDescent="0.2">
      <c r="A28" s="9"/>
      <c r="B28" s="14"/>
      <c r="N28" s="3"/>
    </row>
    <row r="29" spans="1:16" x14ac:dyDescent="0.2">
      <c r="A29" s="9">
        <v>44332</v>
      </c>
      <c r="B29" s="13" t="s">
        <v>16</v>
      </c>
      <c r="C29" s="1" t="s">
        <v>43</v>
      </c>
      <c r="E29" s="1" t="s">
        <v>108</v>
      </c>
      <c r="G29" s="1">
        <v>1</v>
      </c>
      <c r="H29" s="1">
        <v>50</v>
      </c>
      <c r="I29" s="1">
        <v>80</v>
      </c>
      <c r="J29" s="1" t="s">
        <v>110</v>
      </c>
      <c r="K29" s="1">
        <f t="shared" ref="K29:K32" si="0">(24/100*1.3*I29)</f>
        <v>24.96</v>
      </c>
      <c r="L29" s="1">
        <v>15</v>
      </c>
      <c r="N29" s="3">
        <v>50</v>
      </c>
      <c r="O29" s="1">
        <v>100</v>
      </c>
      <c r="P29" s="1" t="s">
        <v>149</v>
      </c>
    </row>
    <row r="30" spans="1:16" x14ac:dyDescent="0.2">
      <c r="A30" s="10"/>
      <c r="B30" s="13"/>
      <c r="C30" s="1" t="s">
        <v>109</v>
      </c>
      <c r="G30" s="1">
        <v>2</v>
      </c>
      <c r="H30" s="1">
        <v>40</v>
      </c>
      <c r="N30" s="3"/>
    </row>
    <row r="31" spans="1:16" x14ac:dyDescent="0.2">
      <c r="A31" s="9"/>
      <c r="B31" s="13"/>
      <c r="M31" s="3"/>
      <c r="N31" s="3"/>
    </row>
    <row r="32" spans="1:16" x14ac:dyDescent="0.2">
      <c r="A32" s="9">
        <v>44334</v>
      </c>
      <c r="B32" s="13" t="s">
        <v>16</v>
      </c>
      <c r="C32" s="1" t="s">
        <v>43</v>
      </c>
      <c r="E32" s="1" t="s">
        <v>113</v>
      </c>
      <c r="G32" s="1">
        <v>1</v>
      </c>
      <c r="H32" s="1">
        <v>50</v>
      </c>
      <c r="I32" s="1">
        <v>60</v>
      </c>
      <c r="J32" s="1" t="s">
        <v>110</v>
      </c>
      <c r="K32" s="1">
        <f t="shared" si="0"/>
        <v>18.72</v>
      </c>
      <c r="L32" s="1">
        <v>15</v>
      </c>
      <c r="M32" s="3"/>
      <c r="N32" s="1">
        <v>50</v>
      </c>
      <c r="O32" s="1">
        <v>100</v>
      </c>
      <c r="P32" s="1" t="s">
        <v>149</v>
      </c>
    </row>
    <row r="33" spans="1:16" x14ac:dyDescent="0.2">
      <c r="A33" s="9"/>
      <c r="B33" s="14"/>
      <c r="C33" s="1" t="s">
        <v>109</v>
      </c>
      <c r="H33" s="1">
        <v>40</v>
      </c>
      <c r="N33" s="3"/>
    </row>
    <row r="34" spans="1:16" x14ac:dyDescent="0.2">
      <c r="A34" s="9"/>
      <c r="B34" s="13"/>
      <c r="G34" s="3"/>
      <c r="M34" s="3"/>
      <c r="N34" s="3"/>
    </row>
    <row r="35" spans="1:16" x14ac:dyDescent="0.2">
      <c r="A35" s="9">
        <v>44364</v>
      </c>
      <c r="B35" s="13" t="s">
        <v>16</v>
      </c>
      <c r="C35" s="1" t="s">
        <v>43</v>
      </c>
      <c r="E35" s="1" t="s">
        <v>113</v>
      </c>
      <c r="G35" s="1">
        <v>1</v>
      </c>
      <c r="H35" s="1">
        <v>50</v>
      </c>
      <c r="I35" s="1">
        <v>60</v>
      </c>
      <c r="J35" s="1" t="s">
        <v>110</v>
      </c>
      <c r="K35" s="1">
        <f t="shared" ref="K35" si="1">(24/100*1.3*I35)</f>
        <v>18.72</v>
      </c>
      <c r="L35" s="1">
        <v>15</v>
      </c>
      <c r="M35" s="3"/>
      <c r="N35" s="1">
        <v>50</v>
      </c>
      <c r="O35" s="1">
        <v>100</v>
      </c>
      <c r="P35" s="1" t="s">
        <v>149</v>
      </c>
    </row>
    <row r="36" spans="1:16" x14ac:dyDescent="0.2">
      <c r="A36" s="10"/>
      <c r="B36" s="14"/>
      <c r="C36" s="1" t="s">
        <v>109</v>
      </c>
      <c r="H36" s="1">
        <v>40</v>
      </c>
      <c r="N36" s="3"/>
      <c r="O36" s="3"/>
    </row>
    <row r="37" spans="1:16" x14ac:dyDescent="0.2">
      <c r="A37" s="9"/>
      <c r="B37" s="13"/>
      <c r="C37" s="3"/>
      <c r="D37" s="3"/>
      <c r="G37" s="3"/>
      <c r="M37" s="3"/>
      <c r="N37" s="3"/>
      <c r="O37" s="3"/>
    </row>
    <row r="38" spans="1:16" x14ac:dyDescent="0.2">
      <c r="A38" s="10" t="s">
        <v>114</v>
      </c>
      <c r="B38" s="13"/>
      <c r="C38" s="1" t="s">
        <v>115</v>
      </c>
      <c r="D38" s="3"/>
      <c r="E38" s="1" t="s">
        <v>116</v>
      </c>
      <c r="G38" s="3"/>
      <c r="H38" s="1">
        <v>1500</v>
      </c>
      <c r="L38" s="1">
        <v>200</v>
      </c>
      <c r="O38" s="3"/>
      <c r="P38" s="1" t="s">
        <v>149</v>
      </c>
    </row>
    <row r="39" spans="1:16" x14ac:dyDescent="0.2">
      <c r="A39" s="9">
        <v>44364</v>
      </c>
      <c r="B39" s="13" t="s">
        <v>16</v>
      </c>
      <c r="C39" s="3"/>
      <c r="D39" s="3"/>
      <c r="G39" s="3"/>
      <c r="M39" s="3"/>
      <c r="N39" s="3"/>
      <c r="O39" s="3"/>
    </row>
    <row r="40" spans="1:16" x14ac:dyDescent="0.2">
      <c r="A40" s="9"/>
      <c r="B40" s="13"/>
      <c r="C40" s="3"/>
      <c r="D40" s="3"/>
      <c r="G40" s="3"/>
      <c r="M40" s="3"/>
      <c r="N40" s="3"/>
      <c r="O40" s="3"/>
    </row>
    <row r="41" spans="1:16" x14ac:dyDescent="0.2">
      <c r="A41" s="10" t="s">
        <v>145</v>
      </c>
      <c r="B41" s="13"/>
      <c r="C41" s="1" t="s">
        <v>117</v>
      </c>
      <c r="D41" s="3"/>
      <c r="E41" s="1" t="s">
        <v>119</v>
      </c>
      <c r="H41" s="1">
        <v>400</v>
      </c>
      <c r="O41" s="3"/>
      <c r="P41" s="1" t="s">
        <v>149</v>
      </c>
    </row>
    <row r="42" spans="1:16" x14ac:dyDescent="0.2">
      <c r="A42" s="9">
        <v>44349</v>
      </c>
      <c r="B42" s="13"/>
      <c r="C42" s="1" t="s">
        <v>118</v>
      </c>
      <c r="E42" s="1" t="s">
        <v>79</v>
      </c>
      <c r="M42" s="3"/>
      <c r="O42" s="3"/>
    </row>
    <row r="43" spans="1:16" x14ac:dyDescent="0.2">
      <c r="A43" s="9"/>
      <c r="B43" s="13"/>
      <c r="C43" s="3"/>
      <c r="D43" s="3"/>
      <c r="E43" s="3"/>
      <c r="F43" s="3"/>
      <c r="G43" s="3"/>
      <c r="I43" s="3"/>
      <c r="M43" s="3"/>
      <c r="N43" s="3"/>
      <c r="O43" s="3"/>
    </row>
    <row r="44" spans="1:16" x14ac:dyDescent="0.2">
      <c r="A44" s="9"/>
      <c r="B44" s="13"/>
      <c r="O44" s="3"/>
    </row>
    <row r="45" spans="1:16" x14ac:dyDescent="0.2">
      <c r="A45" s="15" t="s">
        <v>4</v>
      </c>
      <c r="B45" s="16"/>
      <c r="C45" s="17"/>
      <c r="D45" s="17"/>
      <c r="E45" s="17"/>
      <c r="F45" s="17"/>
      <c r="G45" s="17"/>
      <c r="H45" s="15">
        <f>SUM(H26:H43)</f>
        <v>2260</v>
      </c>
      <c r="I45" s="15"/>
      <c r="J45" s="15">
        <f>SUM(J26:J43)</f>
        <v>0</v>
      </c>
      <c r="K45" s="15"/>
      <c r="L45" s="15">
        <f>SUM(L26:L43)</f>
        <v>260</v>
      </c>
      <c r="M45" s="15">
        <f>SUM(M27:M43)</f>
        <v>0</v>
      </c>
      <c r="N45" s="15">
        <f>SUM(N26:N43)</f>
        <v>200</v>
      </c>
      <c r="O45" s="15">
        <f>SUM(O26:O44)</f>
        <v>400</v>
      </c>
    </row>
    <row r="46" spans="1:16" x14ac:dyDescent="0.2">
      <c r="A46" s="15" t="s">
        <v>70</v>
      </c>
      <c r="B46" s="16"/>
      <c r="C46" s="15">
        <f>(H45+J45+L45+M45+N45+O45)</f>
        <v>3120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6" x14ac:dyDescent="0.2">
      <c r="A47" s="7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6" x14ac:dyDescent="0.2">
      <c r="A48" s="6" t="s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</row>
    <row r="49" spans="1:14" x14ac:dyDescent="0.2">
      <c r="A49" s="5" t="s">
        <v>89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4" x14ac:dyDescent="0.2">
      <c r="A50" s="1" t="s">
        <v>48</v>
      </c>
    </row>
    <row r="51" spans="1:14" x14ac:dyDescent="0.2">
      <c r="A51" s="1" t="s">
        <v>86</v>
      </c>
    </row>
    <row r="52" spans="1:14" x14ac:dyDescent="0.2">
      <c r="A52" s="1" t="s">
        <v>67</v>
      </c>
    </row>
    <row r="53" spans="1:14" x14ac:dyDescent="0.2">
      <c r="A53" s="1" t="s">
        <v>90</v>
      </c>
    </row>
    <row r="54" spans="1:14" x14ac:dyDescent="0.2">
      <c r="A54" s="1" t="s">
        <v>64</v>
      </c>
    </row>
    <row r="56" spans="1:14" x14ac:dyDescent="0.2">
      <c r="A56" s="6" t="s">
        <v>1</v>
      </c>
      <c r="B56" s="6" t="s">
        <v>15</v>
      </c>
      <c r="C56" s="6" t="s">
        <v>12</v>
      </c>
      <c r="D56" s="4"/>
      <c r="E56" s="6" t="s">
        <v>19</v>
      </c>
      <c r="F56" s="6" t="s">
        <v>17</v>
      </c>
      <c r="G56" s="6"/>
      <c r="H56" s="6" t="s">
        <v>20</v>
      </c>
      <c r="I56" s="6" t="s">
        <v>3</v>
      </c>
      <c r="J56" s="4"/>
      <c r="K56" s="6" t="s">
        <v>68</v>
      </c>
      <c r="L56" s="4"/>
      <c r="M56" s="4"/>
      <c r="N56" s="4"/>
    </row>
    <row r="57" spans="1:14" x14ac:dyDescent="0.2">
      <c r="A57" s="9" t="s">
        <v>91</v>
      </c>
      <c r="B57" s="13" t="s">
        <v>16</v>
      </c>
      <c r="C57" s="1" t="s">
        <v>92</v>
      </c>
      <c r="E57" s="1" t="s">
        <v>49</v>
      </c>
      <c r="F57" s="1">
        <v>80</v>
      </c>
      <c r="G57" s="1" t="s">
        <v>94</v>
      </c>
      <c r="H57" s="1" t="s">
        <v>66</v>
      </c>
      <c r="I57" s="1">
        <f>(80*8*0.45)</f>
        <v>288</v>
      </c>
    </row>
    <row r="58" spans="1:14" x14ac:dyDescent="0.2">
      <c r="A58" s="9">
        <v>44332</v>
      </c>
      <c r="B58" s="14"/>
      <c r="E58" s="1" t="s">
        <v>25</v>
      </c>
      <c r="F58" s="1">
        <v>460</v>
      </c>
      <c r="H58" s="1" t="s">
        <v>66</v>
      </c>
      <c r="I58" s="1">
        <f>(460*0.45)</f>
        <v>207</v>
      </c>
    </row>
    <row r="59" spans="1:14" x14ac:dyDescent="0.2">
      <c r="A59" s="9"/>
      <c r="B59" s="14"/>
      <c r="E59" s="1" t="s">
        <v>93</v>
      </c>
      <c r="F59" s="1">
        <v>80</v>
      </c>
      <c r="G59" s="1" t="s">
        <v>95</v>
      </c>
      <c r="H59" s="1" t="s">
        <v>66</v>
      </c>
      <c r="I59" s="1">
        <f>(80*6*0.45)</f>
        <v>216</v>
      </c>
    </row>
    <row r="60" spans="1:14" x14ac:dyDescent="0.2">
      <c r="A60" s="9"/>
      <c r="B60" s="13"/>
      <c r="E60" s="1" t="s">
        <v>120</v>
      </c>
      <c r="F60" s="1">
        <v>80</v>
      </c>
      <c r="G60" s="1" t="s">
        <v>121</v>
      </c>
      <c r="H60" s="1" t="s">
        <v>66</v>
      </c>
      <c r="I60" s="1">
        <f>(80*4*0.45)</f>
        <v>144</v>
      </c>
    </row>
    <row r="61" spans="1:14" x14ac:dyDescent="0.2">
      <c r="A61" s="9"/>
      <c r="B61" s="13"/>
    </row>
    <row r="62" spans="1:14" x14ac:dyDescent="0.2">
      <c r="A62" s="9" t="s">
        <v>146</v>
      </c>
      <c r="B62" s="13" t="s">
        <v>16</v>
      </c>
      <c r="C62" s="1" t="s">
        <v>96</v>
      </c>
      <c r="E62" s="1" t="s">
        <v>49</v>
      </c>
      <c r="F62" s="1" t="s">
        <v>97</v>
      </c>
      <c r="H62" s="1" t="s">
        <v>98</v>
      </c>
      <c r="I62" s="1">
        <v>874</v>
      </c>
      <c r="K62" s="1" t="s">
        <v>99</v>
      </c>
      <c r="N62" s="1">
        <v>1145</v>
      </c>
    </row>
    <row r="63" spans="1:14" x14ac:dyDescent="0.2">
      <c r="A63" s="9">
        <v>44349</v>
      </c>
      <c r="B63" s="13"/>
      <c r="F63" s="1" t="s">
        <v>103</v>
      </c>
      <c r="H63" s="1" t="s">
        <v>104</v>
      </c>
      <c r="I63" s="1">
        <v>90</v>
      </c>
      <c r="K63" s="1" t="s">
        <v>100</v>
      </c>
      <c r="N63" s="1">
        <v>120</v>
      </c>
    </row>
    <row r="64" spans="1:14" x14ac:dyDescent="0.2">
      <c r="A64" s="9"/>
      <c r="B64" s="13"/>
    </row>
    <row r="65" spans="1:14" x14ac:dyDescent="0.2">
      <c r="A65" s="9" t="s">
        <v>145</v>
      </c>
      <c r="B65" s="13" t="s">
        <v>101</v>
      </c>
      <c r="C65" s="1" t="s">
        <v>96</v>
      </c>
      <c r="E65" s="1" t="s">
        <v>25</v>
      </c>
      <c r="F65" s="1" t="s">
        <v>97</v>
      </c>
      <c r="H65" s="1" t="s">
        <v>98</v>
      </c>
      <c r="I65" s="1">
        <v>1748</v>
      </c>
      <c r="K65" s="1" t="s">
        <v>102</v>
      </c>
    </row>
    <row r="66" spans="1:14" x14ac:dyDescent="0.2">
      <c r="A66" s="9">
        <v>44349</v>
      </c>
      <c r="B66" s="13"/>
      <c r="E66" s="1" t="s">
        <v>93</v>
      </c>
    </row>
    <row r="67" spans="1:14" x14ac:dyDescent="0.2">
      <c r="A67" s="9"/>
      <c r="B67" s="13"/>
    </row>
    <row r="68" spans="1:14" x14ac:dyDescent="0.2">
      <c r="A68" s="9"/>
      <c r="B68" s="13"/>
      <c r="C68" s="1" t="s">
        <v>105</v>
      </c>
      <c r="E68" s="1" t="s">
        <v>25</v>
      </c>
      <c r="F68" s="1" t="s">
        <v>107</v>
      </c>
      <c r="I68" s="1">
        <v>200</v>
      </c>
    </row>
    <row r="69" spans="1:14" x14ac:dyDescent="0.2">
      <c r="A69" s="9"/>
      <c r="B69" s="13"/>
    </row>
    <row r="70" spans="1:14" x14ac:dyDescent="0.2">
      <c r="A70" s="9"/>
      <c r="B70" s="13"/>
      <c r="E70" s="1" t="s">
        <v>93</v>
      </c>
      <c r="F70" s="1" t="s">
        <v>106</v>
      </c>
      <c r="H70" s="1" t="s">
        <v>104</v>
      </c>
      <c r="I70" s="1">
        <v>90</v>
      </c>
    </row>
    <row r="71" spans="1:14" x14ac:dyDescent="0.2">
      <c r="A71" s="15" t="s">
        <v>136</v>
      </c>
      <c r="B71" s="15"/>
      <c r="C71" s="15"/>
      <c r="D71" s="15"/>
      <c r="E71" s="15"/>
      <c r="F71" s="15"/>
      <c r="G71" s="15"/>
      <c r="H71" s="15"/>
      <c r="I71" s="15">
        <f>SUM(I57:I70)</f>
        <v>3857</v>
      </c>
      <c r="J71" s="15"/>
      <c r="K71" s="15"/>
      <c r="L71" s="15"/>
      <c r="M71" s="15"/>
      <c r="N71" s="15">
        <f>SUM(N62:N70)</f>
        <v>1265</v>
      </c>
    </row>
    <row r="72" spans="1:14" x14ac:dyDescent="0.2">
      <c r="A72" s="15" t="s">
        <v>4</v>
      </c>
      <c r="B72" s="15"/>
      <c r="C72" s="15"/>
      <c r="D72" s="15"/>
      <c r="E72" s="15"/>
      <c r="F72" s="15"/>
      <c r="G72" s="15"/>
      <c r="H72" s="15">
        <f>(I71+N71)</f>
        <v>5122</v>
      </c>
      <c r="I72" s="17"/>
      <c r="J72" s="15"/>
      <c r="K72" s="15"/>
      <c r="L72" s="15"/>
      <c r="M72" s="15"/>
      <c r="N72" s="15"/>
    </row>
    <row r="75" spans="1:14" x14ac:dyDescent="0.2">
      <c r="A75" s="6" t="s">
        <v>21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4" x14ac:dyDescent="0.2">
      <c r="A76" s="5" t="s">
        <v>153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4" x14ac:dyDescent="0.2">
      <c r="A77" s="5" t="s">
        <v>24</v>
      </c>
      <c r="B77" s="5"/>
      <c r="C77" s="5"/>
      <c r="D77" s="5"/>
      <c r="E77" s="5"/>
      <c r="F77" s="5"/>
      <c r="G77" s="5"/>
      <c r="H77" s="7"/>
      <c r="I77" s="7"/>
      <c r="J77" s="7"/>
      <c r="K77" s="7"/>
      <c r="L77" s="7"/>
    </row>
    <row r="78" spans="1:14" x14ac:dyDescent="0.2">
      <c r="A78" s="7"/>
      <c r="B78" s="5"/>
      <c r="C78" s="5"/>
      <c r="D78" s="5"/>
      <c r="E78" s="5"/>
      <c r="F78" s="5"/>
      <c r="G78" s="5"/>
      <c r="H78" s="7"/>
      <c r="I78" s="7"/>
      <c r="J78" s="7"/>
      <c r="K78" s="7"/>
      <c r="L78" s="7"/>
    </row>
    <row r="79" spans="1:14" x14ac:dyDescent="0.2">
      <c r="A79" s="3" t="s">
        <v>1</v>
      </c>
      <c r="B79" s="3" t="s">
        <v>12</v>
      </c>
      <c r="C79" s="3" t="s">
        <v>22</v>
      </c>
      <c r="D79" s="3"/>
      <c r="E79" s="19" t="s">
        <v>50</v>
      </c>
      <c r="F79" s="19"/>
      <c r="G79" s="3" t="s">
        <v>3</v>
      </c>
      <c r="H79" s="3" t="s">
        <v>23</v>
      </c>
      <c r="I79" s="7" t="s">
        <v>122</v>
      </c>
      <c r="J79" s="7"/>
      <c r="K79" s="7"/>
      <c r="L79" s="7"/>
    </row>
    <row r="80" spans="1:14" x14ac:dyDescent="0.2">
      <c r="A80" s="9" t="s">
        <v>91</v>
      </c>
      <c r="B80" s="1" t="s">
        <v>92</v>
      </c>
      <c r="D80" s="1" t="s">
        <v>49</v>
      </c>
      <c r="H80" s="1">
        <f>(19+27)*8</f>
        <v>368</v>
      </c>
      <c r="I80" s="3"/>
      <c r="J80" s="3"/>
    </row>
    <row r="81" spans="1:12" x14ac:dyDescent="0.2">
      <c r="A81" s="9">
        <v>44332</v>
      </c>
      <c r="D81" s="1" t="s">
        <v>25</v>
      </c>
      <c r="E81" s="1">
        <v>8</v>
      </c>
      <c r="G81" s="1">
        <f>(125*E81)</f>
        <v>1000</v>
      </c>
    </row>
    <row r="82" spans="1:12" x14ac:dyDescent="0.2">
      <c r="A82" s="9"/>
      <c r="D82" s="1" t="s">
        <v>93</v>
      </c>
      <c r="H82" s="1">
        <f>(19+27)*8</f>
        <v>368</v>
      </c>
    </row>
    <row r="83" spans="1:12" x14ac:dyDescent="0.2">
      <c r="A83" s="9"/>
      <c r="D83" s="1" t="s">
        <v>120</v>
      </c>
      <c r="H83" s="1">
        <f>(19+27)*4</f>
        <v>184</v>
      </c>
    </row>
    <row r="84" spans="1:12" x14ac:dyDescent="0.2">
      <c r="A84" s="9"/>
    </row>
    <row r="85" spans="1:12" x14ac:dyDescent="0.2">
      <c r="A85" s="9">
        <v>44338</v>
      </c>
      <c r="B85" s="1" t="s">
        <v>96</v>
      </c>
      <c r="D85" s="1" t="s">
        <v>49</v>
      </c>
      <c r="E85" s="1">
        <v>11</v>
      </c>
      <c r="G85" s="1">
        <f>(125*E85)</f>
        <v>1375</v>
      </c>
      <c r="H85" s="1">
        <f>(12+19)</f>
        <v>31</v>
      </c>
    </row>
    <row r="86" spans="1:12" x14ac:dyDescent="0.2">
      <c r="A86" s="9">
        <v>44349</v>
      </c>
    </row>
    <row r="87" spans="1:12" x14ac:dyDescent="0.2">
      <c r="A87" s="10"/>
    </row>
    <row r="88" spans="1:12" x14ac:dyDescent="0.2">
      <c r="A88" s="10"/>
    </row>
    <row r="89" spans="1:12" x14ac:dyDescent="0.2">
      <c r="A89" s="9" t="s">
        <v>145</v>
      </c>
      <c r="B89" s="1" t="s">
        <v>96</v>
      </c>
      <c r="D89" s="1" t="s">
        <v>25</v>
      </c>
      <c r="E89" s="1">
        <v>4</v>
      </c>
      <c r="G89" s="1">
        <f>(125*E89)</f>
        <v>500</v>
      </c>
      <c r="H89" s="1">
        <f>(12+19)</f>
        <v>31</v>
      </c>
    </row>
    <row r="90" spans="1:12" x14ac:dyDescent="0.2">
      <c r="A90" s="9">
        <v>44349</v>
      </c>
      <c r="D90" s="1" t="s">
        <v>93</v>
      </c>
      <c r="E90" s="1">
        <v>4</v>
      </c>
      <c r="G90" s="1">
        <f>(125*E90)</f>
        <v>500</v>
      </c>
      <c r="H90" s="1">
        <f>(12+19)</f>
        <v>31</v>
      </c>
    </row>
    <row r="91" spans="1:12" x14ac:dyDescent="0.2">
      <c r="A91" s="11"/>
    </row>
    <row r="92" spans="1:12" x14ac:dyDescent="0.2">
      <c r="A92" s="11"/>
    </row>
    <row r="93" spans="1:12" x14ac:dyDescent="0.2">
      <c r="A93" s="2"/>
    </row>
    <row r="94" spans="1:12" x14ac:dyDescent="0.2">
      <c r="A94" s="20" t="s">
        <v>71</v>
      </c>
      <c r="B94" s="15"/>
      <c r="C94" s="15"/>
      <c r="D94" s="15"/>
      <c r="E94" s="15"/>
      <c r="F94" s="15"/>
      <c r="G94" s="15">
        <f>SUM(G80:G93)</f>
        <v>3375</v>
      </c>
      <c r="H94" s="15">
        <f>SUM(H80:H93)</f>
        <v>1013</v>
      </c>
      <c r="I94" s="17"/>
      <c r="J94" s="17"/>
      <c r="K94" s="17"/>
    </row>
    <row r="95" spans="1:12" x14ac:dyDescent="0.2">
      <c r="A95" s="20" t="s">
        <v>4</v>
      </c>
      <c r="B95" s="15"/>
      <c r="C95" s="15"/>
      <c r="D95" s="15"/>
      <c r="E95" s="15"/>
      <c r="F95" s="15"/>
      <c r="G95" s="15"/>
      <c r="H95" s="15">
        <f>(G94+H94)</f>
        <v>4388</v>
      </c>
      <c r="I95" s="17"/>
      <c r="J95" s="17"/>
      <c r="K95" s="17"/>
    </row>
    <row r="96" spans="1:12" x14ac:dyDescent="0.2">
      <c r="A96" s="24"/>
      <c r="B96" s="7"/>
      <c r="C96" s="7"/>
      <c r="D96" s="7"/>
      <c r="E96" s="7"/>
      <c r="F96" s="7"/>
      <c r="G96" s="7"/>
      <c r="H96" s="7"/>
      <c r="I96" s="5"/>
      <c r="J96" s="5"/>
      <c r="K96" s="5"/>
      <c r="L96" s="5"/>
    </row>
    <row r="97" spans="1:12" x14ac:dyDescent="0.2">
      <c r="A97" s="24"/>
      <c r="B97" s="7"/>
      <c r="C97" s="7"/>
      <c r="D97" s="7"/>
      <c r="E97" s="7"/>
      <c r="F97" s="7"/>
      <c r="G97" s="7"/>
      <c r="H97" s="7"/>
      <c r="I97" s="5"/>
      <c r="J97" s="5"/>
      <c r="K97" s="5"/>
      <c r="L97" s="5"/>
    </row>
    <row r="98" spans="1:12" x14ac:dyDescent="0.2">
      <c r="A98" s="6" t="s">
        <v>8</v>
      </c>
      <c r="B98" s="6"/>
      <c r="C98" s="4"/>
      <c r="D98" s="6" t="s">
        <v>123</v>
      </c>
      <c r="E98" s="6" t="s">
        <v>124</v>
      </c>
      <c r="F98" s="6"/>
      <c r="G98" s="6"/>
      <c r="H98" s="6" t="s">
        <v>3</v>
      </c>
      <c r="I98" s="4"/>
      <c r="J98" s="4"/>
      <c r="K98" s="4"/>
    </row>
    <row r="99" spans="1:12" x14ac:dyDescent="0.2">
      <c r="A99" s="1" t="s">
        <v>6</v>
      </c>
      <c r="B99" s="3"/>
      <c r="D99" s="1">
        <v>40</v>
      </c>
      <c r="E99" s="1">
        <v>6</v>
      </c>
      <c r="H99" s="1">
        <f>(E99*D99)</f>
        <v>240</v>
      </c>
    </row>
    <row r="100" spans="1:12" x14ac:dyDescent="0.2">
      <c r="A100" s="1" t="s">
        <v>9</v>
      </c>
      <c r="D100" s="1">
        <v>100</v>
      </c>
      <c r="E100" s="1">
        <v>6</v>
      </c>
      <c r="H100" s="1">
        <f t="shared" ref="H100:H103" si="2">(E100*D100)</f>
        <v>600</v>
      </c>
    </row>
    <row r="101" spans="1:12" x14ac:dyDescent="0.2">
      <c r="A101" s="1" t="s">
        <v>7</v>
      </c>
      <c r="D101" s="1">
        <v>100</v>
      </c>
      <c r="E101" s="1">
        <v>6</v>
      </c>
      <c r="H101" s="1">
        <f t="shared" si="2"/>
        <v>600</v>
      </c>
    </row>
    <row r="102" spans="1:12" x14ac:dyDescent="0.2">
      <c r="A102" s="1" t="s">
        <v>11</v>
      </c>
      <c r="D102" s="1">
        <v>46</v>
      </c>
      <c r="E102" s="1">
        <v>6</v>
      </c>
      <c r="H102" s="1">
        <f t="shared" si="2"/>
        <v>276</v>
      </c>
    </row>
    <row r="103" spans="1:12" x14ac:dyDescent="0.2">
      <c r="A103" s="1" t="s">
        <v>10</v>
      </c>
      <c r="D103" s="1">
        <v>22</v>
      </c>
      <c r="E103" s="1">
        <v>6</v>
      </c>
      <c r="H103" s="1">
        <f t="shared" si="2"/>
        <v>132</v>
      </c>
    </row>
    <row r="105" spans="1:12" x14ac:dyDescent="0.2">
      <c r="A105" s="15" t="s">
        <v>4</v>
      </c>
      <c r="B105" s="15"/>
      <c r="C105" s="15"/>
      <c r="D105" s="15"/>
      <c r="E105" s="15"/>
      <c r="F105" s="15"/>
      <c r="G105" s="15"/>
      <c r="H105" s="15">
        <f>SUM(H99:H104)</f>
        <v>1848</v>
      </c>
      <c r="I105" s="17"/>
      <c r="J105" s="17"/>
      <c r="K105" s="17"/>
    </row>
    <row r="106" spans="1:12" x14ac:dyDescent="0.2">
      <c r="A106" s="7"/>
      <c r="B106" s="7"/>
      <c r="C106" s="7"/>
      <c r="D106" s="7"/>
      <c r="E106" s="7"/>
      <c r="F106" s="7"/>
      <c r="G106" s="7"/>
      <c r="H106" s="7"/>
      <c r="I106" s="5"/>
      <c r="J106" s="5"/>
      <c r="K106" s="5"/>
    </row>
    <row r="107" spans="1:12" x14ac:dyDescent="0.2">
      <c r="A107" s="6" t="s">
        <v>125</v>
      </c>
      <c r="B107" s="4"/>
      <c r="C107" s="4"/>
      <c r="D107" s="4"/>
      <c r="E107" s="6" t="s">
        <v>128</v>
      </c>
      <c r="F107" s="4"/>
      <c r="G107" s="4"/>
      <c r="H107" s="6" t="s">
        <v>3</v>
      </c>
      <c r="I107" s="4"/>
      <c r="J107" s="4"/>
      <c r="K107" s="4"/>
    </row>
    <row r="108" spans="1:12" x14ac:dyDescent="0.2">
      <c r="A108" s="1" t="s">
        <v>2</v>
      </c>
      <c r="B108" s="3"/>
      <c r="C108" s="3"/>
      <c r="D108" s="1">
        <v>185</v>
      </c>
      <c r="E108" s="3">
        <v>6</v>
      </c>
      <c r="F108" s="3"/>
      <c r="G108" s="3"/>
      <c r="H108" s="3">
        <f>(E108*D108)</f>
        <v>1110</v>
      </c>
      <c r="I108" s="3"/>
    </row>
    <row r="109" spans="1:12" x14ac:dyDescent="0.2">
      <c r="A109" s="1" t="s">
        <v>25</v>
      </c>
      <c r="D109" s="1">
        <v>185</v>
      </c>
      <c r="E109" s="1">
        <v>6</v>
      </c>
      <c r="H109" s="3">
        <f t="shared" ref="H109:H114" si="3">(E109*D109)</f>
        <v>1110</v>
      </c>
    </row>
    <row r="110" spans="1:12" x14ac:dyDescent="0.2">
      <c r="A110" s="1" t="s">
        <v>30</v>
      </c>
      <c r="D110" s="1">
        <v>200</v>
      </c>
      <c r="E110" s="1">
        <v>6</v>
      </c>
      <c r="H110" s="3">
        <f t="shared" si="3"/>
        <v>1200</v>
      </c>
    </row>
    <row r="111" spans="1:12" x14ac:dyDescent="0.2">
      <c r="A111" s="1" t="s">
        <v>129</v>
      </c>
      <c r="D111" s="1">
        <v>250</v>
      </c>
      <c r="E111" s="1">
        <v>2</v>
      </c>
      <c r="H111" s="3">
        <f t="shared" si="3"/>
        <v>500</v>
      </c>
    </row>
    <row r="112" spans="1:12" x14ac:dyDescent="0.2">
      <c r="A112" s="1" t="s">
        <v>130</v>
      </c>
      <c r="D112" s="1">
        <v>300</v>
      </c>
      <c r="E112" s="1">
        <v>2</v>
      </c>
      <c r="H112" s="3">
        <f t="shared" si="3"/>
        <v>600</v>
      </c>
    </row>
    <row r="113" spans="1:11" x14ac:dyDescent="0.2">
      <c r="A113" s="1" t="s">
        <v>33</v>
      </c>
      <c r="D113" s="1">
        <v>125</v>
      </c>
      <c r="E113" s="1">
        <v>6</v>
      </c>
      <c r="H113" s="3">
        <f t="shared" si="3"/>
        <v>750</v>
      </c>
    </row>
    <row r="114" spans="1:11" x14ac:dyDescent="0.2">
      <c r="A114" s="1" t="s">
        <v>31</v>
      </c>
      <c r="D114" s="1">
        <v>65</v>
      </c>
      <c r="E114" s="1">
        <v>6</v>
      </c>
      <c r="H114" s="3">
        <f t="shared" si="3"/>
        <v>390</v>
      </c>
    </row>
    <row r="115" spans="1:11" x14ac:dyDescent="0.2">
      <c r="A115" s="15" t="s">
        <v>63</v>
      </c>
      <c r="B115" s="17"/>
      <c r="C115" s="17"/>
      <c r="D115" s="15"/>
      <c r="E115" s="17"/>
      <c r="F115" s="17"/>
      <c r="G115" s="17"/>
      <c r="H115" s="15">
        <f>SUM(H108:H114)</f>
        <v>5660</v>
      </c>
      <c r="I115" s="17"/>
      <c r="J115" s="17"/>
      <c r="K115" s="17"/>
    </row>
    <row r="116" spans="1:11" x14ac:dyDescent="0.2">
      <c r="A116" s="7"/>
      <c r="B116" s="5"/>
      <c r="C116" s="5"/>
      <c r="D116" s="7"/>
      <c r="E116" s="5"/>
      <c r="F116" s="5"/>
      <c r="G116" s="5"/>
      <c r="H116" s="7"/>
      <c r="I116" s="5"/>
      <c r="J116" s="5"/>
      <c r="K116" s="5"/>
    </row>
    <row r="117" spans="1:11" x14ac:dyDescent="0.2">
      <c r="A117" s="6" t="s">
        <v>131</v>
      </c>
      <c r="B117" s="4"/>
      <c r="C117" s="4"/>
      <c r="D117" s="4"/>
      <c r="E117" s="6"/>
      <c r="F117" s="4"/>
      <c r="G117" s="4"/>
      <c r="H117" s="6" t="s">
        <v>3</v>
      </c>
      <c r="I117" s="4"/>
      <c r="J117" s="4"/>
      <c r="K117" s="4"/>
    </row>
    <row r="118" spans="1:11" x14ac:dyDescent="0.2">
      <c r="A118" s="5" t="s">
        <v>132</v>
      </c>
      <c r="B118" s="5"/>
      <c r="C118" s="5"/>
      <c r="D118" s="5"/>
      <c r="E118" s="5"/>
      <c r="F118" s="5"/>
      <c r="G118" s="5"/>
      <c r="H118" s="5">
        <v>200</v>
      </c>
      <c r="I118" s="5"/>
      <c r="J118" s="5"/>
      <c r="K118" s="5"/>
    </row>
    <row r="119" spans="1:11" x14ac:dyDescent="0.2">
      <c r="A119" s="5" t="s">
        <v>150</v>
      </c>
      <c r="B119" s="5"/>
      <c r="C119" s="5"/>
      <c r="D119" s="5"/>
      <c r="E119" s="5"/>
      <c r="F119" s="5"/>
      <c r="G119" s="5"/>
      <c r="H119" s="5">
        <v>700</v>
      </c>
      <c r="I119" s="5"/>
      <c r="J119" s="5"/>
      <c r="K119" s="5"/>
    </row>
    <row r="120" spans="1:11" x14ac:dyDescent="0.2">
      <c r="A120" s="5" t="s">
        <v>133</v>
      </c>
      <c r="B120" s="5"/>
      <c r="C120" s="5"/>
      <c r="D120" s="5"/>
      <c r="E120" s="5"/>
      <c r="F120" s="5"/>
      <c r="G120" s="5"/>
      <c r="H120" s="5">
        <v>650</v>
      </c>
      <c r="I120" s="5"/>
      <c r="J120" s="5"/>
      <c r="K120" s="5"/>
    </row>
    <row r="121" spans="1:11" x14ac:dyDescent="0.2">
      <c r="A121" s="15" t="s">
        <v>63</v>
      </c>
      <c r="B121" s="17"/>
      <c r="C121" s="17"/>
      <c r="D121" s="15"/>
      <c r="E121" s="17"/>
      <c r="F121" s="17"/>
      <c r="G121" s="17"/>
      <c r="H121" s="15">
        <f>SUM(H118:H120)</f>
        <v>1550</v>
      </c>
      <c r="I121" s="17"/>
      <c r="J121" s="17"/>
      <c r="K121" s="17"/>
    </row>
    <row r="123" spans="1:11" x14ac:dyDescent="0.2">
      <c r="A123" s="6" t="s">
        <v>126</v>
      </c>
      <c r="B123" s="4"/>
      <c r="C123" s="4"/>
      <c r="D123" s="4"/>
      <c r="E123" s="6" t="s">
        <v>135</v>
      </c>
      <c r="F123" s="6" t="s">
        <v>127</v>
      </c>
      <c r="G123" s="6"/>
      <c r="H123" s="6" t="s">
        <v>3</v>
      </c>
      <c r="I123" s="4"/>
      <c r="J123" s="4"/>
      <c r="K123" s="4"/>
    </row>
    <row r="124" spans="1:11" x14ac:dyDescent="0.2">
      <c r="A124" s="1" t="s">
        <v>2</v>
      </c>
      <c r="B124" s="5"/>
      <c r="C124" s="5"/>
      <c r="D124" s="5"/>
      <c r="E124" s="5">
        <v>200</v>
      </c>
      <c r="F124" s="5">
        <v>3</v>
      </c>
      <c r="G124" s="5"/>
      <c r="H124" s="5">
        <f>(E124*F124)</f>
        <v>600</v>
      </c>
      <c r="I124" s="5"/>
      <c r="J124" s="5"/>
      <c r="K124" s="5"/>
    </row>
    <row r="125" spans="1:11" x14ac:dyDescent="0.2">
      <c r="A125" s="1" t="s">
        <v>25</v>
      </c>
      <c r="B125" s="5"/>
      <c r="C125" s="5"/>
      <c r="D125" s="5"/>
      <c r="E125" s="5">
        <v>200</v>
      </c>
      <c r="F125" s="5">
        <v>3</v>
      </c>
      <c r="G125" s="5"/>
      <c r="H125" s="5">
        <f t="shared" ref="H125:H127" si="4">(E125*F125)</f>
        <v>600</v>
      </c>
      <c r="I125" s="5"/>
      <c r="J125" s="5"/>
      <c r="K125" s="5"/>
    </row>
    <row r="126" spans="1:11" x14ac:dyDescent="0.2">
      <c r="A126" s="1" t="s">
        <v>30</v>
      </c>
      <c r="B126" s="5"/>
      <c r="C126" s="5"/>
      <c r="D126" s="5"/>
      <c r="E126" s="5">
        <v>200</v>
      </c>
      <c r="F126" s="5">
        <v>4</v>
      </c>
      <c r="G126" s="5"/>
      <c r="H126" s="5">
        <f t="shared" si="4"/>
        <v>800</v>
      </c>
      <c r="I126" s="5"/>
      <c r="J126" s="5"/>
      <c r="K126" s="5"/>
    </row>
    <row r="127" spans="1:11" x14ac:dyDescent="0.2">
      <c r="A127" s="1" t="s">
        <v>120</v>
      </c>
      <c r="B127" s="5"/>
      <c r="C127" s="5"/>
      <c r="D127" s="5"/>
      <c r="E127" s="5">
        <v>200</v>
      </c>
      <c r="F127" s="5">
        <v>4</v>
      </c>
      <c r="G127" s="5"/>
      <c r="H127" s="5">
        <f t="shared" si="4"/>
        <v>800</v>
      </c>
      <c r="I127" s="5"/>
      <c r="J127" s="5"/>
      <c r="K127" s="5"/>
    </row>
    <row r="128" spans="1:11" x14ac:dyDescent="0.2">
      <c r="A128" s="15" t="s">
        <v>4</v>
      </c>
      <c r="B128" s="17"/>
      <c r="C128" s="17"/>
      <c r="D128" s="17"/>
      <c r="E128" s="17"/>
      <c r="F128" s="17"/>
      <c r="G128" s="17"/>
      <c r="H128" s="15">
        <f>SUM(H124:H127)</f>
        <v>2800</v>
      </c>
      <c r="I128" s="17"/>
      <c r="J128" s="17"/>
      <c r="K128" s="17"/>
    </row>
    <row r="129" spans="1:11" x14ac:dyDescent="0.2">
      <c r="A129" s="7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">
      <c r="A130" s="6" t="s">
        <v>27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x14ac:dyDescent="0.2">
      <c r="A131" s="5" t="s">
        <v>134</v>
      </c>
      <c r="B131" s="7"/>
      <c r="D131" s="7"/>
      <c r="E131" s="7"/>
      <c r="F131" s="7"/>
      <c r="G131" s="7"/>
      <c r="H131" s="5">
        <f>(75*6)</f>
        <v>450</v>
      </c>
      <c r="I131" s="7"/>
      <c r="J131" s="7"/>
      <c r="K131" s="7"/>
    </row>
    <row r="132" spans="1:11" x14ac:dyDescent="0.2">
      <c r="A132" s="1" t="s">
        <v>28</v>
      </c>
      <c r="B132" s="5"/>
      <c r="C132" s="5"/>
      <c r="D132" s="5"/>
    </row>
    <row r="133" spans="1:11" x14ac:dyDescent="0.2">
      <c r="A133" s="1" t="s">
        <v>65</v>
      </c>
    </row>
    <row r="134" spans="1:11" x14ac:dyDescent="0.2">
      <c r="A134" s="1" t="s">
        <v>29</v>
      </c>
    </row>
    <row r="135" spans="1:11" x14ac:dyDescent="0.2">
      <c r="A135" s="15" t="s">
        <v>61</v>
      </c>
      <c r="B135" s="15"/>
      <c r="C135" s="15"/>
      <c r="D135" s="15"/>
      <c r="E135" s="15"/>
      <c r="F135" s="15"/>
      <c r="G135" s="15"/>
      <c r="H135" s="15">
        <v>450</v>
      </c>
      <c r="I135" s="15"/>
      <c r="J135" s="15"/>
      <c r="K135" s="15"/>
    </row>
    <row r="136" spans="1:1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x14ac:dyDescent="0.2">
      <c r="A137" s="6" t="s">
        <v>137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">
      <c r="A138" s="7" t="s">
        <v>52</v>
      </c>
      <c r="B138" s="5"/>
      <c r="C138" s="5"/>
      <c r="D138" s="5"/>
      <c r="E138" s="5">
        <f>(3400+7200)*0.15</f>
        <v>1590</v>
      </c>
      <c r="F138" s="5"/>
      <c r="G138" s="5"/>
      <c r="H138" s="5"/>
      <c r="I138" s="5"/>
      <c r="J138" s="5"/>
      <c r="K138" s="5"/>
    </row>
    <row r="139" spans="1:11" x14ac:dyDescent="0.2">
      <c r="A139" s="5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x14ac:dyDescent="0.2">
      <c r="A140" s="6" t="s">
        <v>138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">
      <c r="A141" s="1" t="s">
        <v>54</v>
      </c>
      <c r="E141" s="1">
        <v>100</v>
      </c>
    </row>
    <row r="142" spans="1:11" x14ac:dyDescent="0.2">
      <c r="A142" s="1" t="s">
        <v>140</v>
      </c>
      <c r="E142" s="1">
        <v>30</v>
      </c>
    </row>
    <row r="143" spans="1:11" x14ac:dyDescent="0.2">
      <c r="A143" s="1" t="s">
        <v>151</v>
      </c>
      <c r="E143" s="1">
        <v>300</v>
      </c>
      <c r="F143" s="1" t="s">
        <v>152</v>
      </c>
    </row>
    <row r="146" spans="1:11" x14ac:dyDescent="0.2">
      <c r="A146" s="15" t="s">
        <v>61</v>
      </c>
      <c r="B146" s="15"/>
      <c r="C146" s="15"/>
      <c r="D146" s="15"/>
      <c r="E146" s="15">
        <f>SUM(E141:E143)</f>
        <v>430</v>
      </c>
      <c r="F146" s="15"/>
      <c r="G146" s="15"/>
      <c r="H146" s="15"/>
      <c r="I146" s="15"/>
      <c r="J146" s="15"/>
      <c r="K146" s="15"/>
    </row>
    <row r="148" spans="1:11" x14ac:dyDescent="0.2">
      <c r="A148" s="6" t="s">
        <v>32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">
      <c r="A149" s="7" t="s">
        <v>53</v>
      </c>
      <c r="B149" s="5"/>
      <c r="C149" s="5"/>
      <c r="D149" s="7"/>
      <c r="E149" s="3">
        <f>(3400+7200)*0.1</f>
        <v>1060</v>
      </c>
      <c r="F149" s="5"/>
      <c r="G149" s="5"/>
      <c r="H149" s="5"/>
      <c r="I149" s="5"/>
      <c r="J149" s="5"/>
      <c r="K149" s="5"/>
    </row>
    <row r="150" spans="1:11" x14ac:dyDescent="0.2">
      <c r="A150" s="7"/>
      <c r="B150" s="5"/>
      <c r="C150" s="5"/>
      <c r="D150" s="7"/>
      <c r="F150" s="5"/>
      <c r="G150" s="5"/>
      <c r="H150" s="5"/>
      <c r="I150" s="5"/>
      <c r="J150" s="5"/>
      <c r="K150" s="5"/>
    </row>
    <row r="151" spans="1:11" x14ac:dyDescent="0.2">
      <c r="A151" s="1" t="s">
        <v>34</v>
      </c>
      <c r="B151" s="7"/>
      <c r="C151" s="7"/>
      <c r="E151" s="1">
        <v>240</v>
      </c>
      <c r="F151" s="1" t="s">
        <v>141</v>
      </c>
      <c r="G151" s="7"/>
      <c r="H151" s="7"/>
      <c r="I151" s="7"/>
      <c r="J151" s="7"/>
      <c r="K151" s="7"/>
    </row>
    <row r="152" spans="1:11" x14ac:dyDescent="0.2">
      <c r="A152" s="1" t="s">
        <v>139</v>
      </c>
      <c r="E152" s="1">
        <v>400</v>
      </c>
      <c r="F152" s="1" t="s">
        <v>72</v>
      </c>
    </row>
    <row r="153" spans="1:11" x14ac:dyDescent="0.2">
      <c r="A153" s="1" t="s">
        <v>35</v>
      </c>
      <c r="E153" s="1">
        <v>25</v>
      </c>
    </row>
    <row r="154" spans="1:11" x14ac:dyDescent="0.2">
      <c r="A154" s="1" t="s">
        <v>36</v>
      </c>
      <c r="E154" s="1">
        <v>45</v>
      </c>
    </row>
    <row r="155" spans="1:11" x14ac:dyDescent="0.2">
      <c r="A155" s="1" t="s">
        <v>37</v>
      </c>
      <c r="E155" s="1">
        <v>32</v>
      </c>
    </row>
    <row r="156" spans="1:11" x14ac:dyDescent="0.2">
      <c r="A156" s="1" t="s">
        <v>69</v>
      </c>
      <c r="E156" s="1">
        <f>(3400+7200)*0.03</f>
        <v>318</v>
      </c>
    </row>
    <row r="158" spans="1:11" x14ac:dyDescent="0.2">
      <c r="A158" s="15" t="s">
        <v>4</v>
      </c>
      <c r="B158" s="15"/>
      <c r="C158" s="15"/>
      <c r="D158" s="15"/>
      <c r="E158" s="15">
        <f>SUM(E151:E156)</f>
        <v>1060</v>
      </c>
      <c r="F158" s="17"/>
      <c r="G158" s="17"/>
      <c r="H158" s="17"/>
      <c r="I158" s="17"/>
      <c r="J158" s="17"/>
      <c r="K158" s="17"/>
    </row>
    <row r="161" spans="1:11" x14ac:dyDescent="0.2">
      <c r="A161" s="21" t="s">
        <v>51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1" t="s">
        <v>55</v>
      </c>
      <c r="D162" s="1" t="s">
        <v>56</v>
      </c>
      <c r="F162" s="1" t="s">
        <v>57</v>
      </c>
      <c r="I162" s="5">
        <v>550</v>
      </c>
    </row>
    <row r="163" spans="1:11" x14ac:dyDescent="0.2">
      <c r="I163" s="5"/>
    </row>
    <row r="164" spans="1:11" x14ac:dyDescent="0.2">
      <c r="A164" s="1" t="s">
        <v>58</v>
      </c>
      <c r="D164" s="1" t="s">
        <v>60</v>
      </c>
      <c r="H164" s="1" t="s">
        <v>59</v>
      </c>
    </row>
    <row r="166" spans="1:11" x14ac:dyDescent="0.2">
      <c r="B166" s="1" t="s">
        <v>62</v>
      </c>
      <c r="D166" s="1">
        <f>H115</f>
        <v>5660</v>
      </c>
      <c r="I166" s="1">
        <f>(D166*0.0153)</f>
        <v>86.597999999999999</v>
      </c>
    </row>
    <row r="167" spans="1:11" x14ac:dyDescent="0.2">
      <c r="B167" s="1" t="s">
        <v>87</v>
      </c>
      <c r="D167" s="1">
        <f>H121</f>
        <v>1550</v>
      </c>
      <c r="I167" s="1">
        <f t="shared" ref="I167:I169" si="5">(D167*0.0153)</f>
        <v>23.715</v>
      </c>
    </row>
    <row r="168" spans="1:11" x14ac:dyDescent="0.2">
      <c r="B168" s="1" t="s">
        <v>88</v>
      </c>
      <c r="D168" s="1">
        <f>(E138+E143+E151+E152)</f>
        <v>2530</v>
      </c>
      <c r="I168" s="1">
        <f t="shared" si="5"/>
        <v>38.708999999999996</v>
      </c>
    </row>
    <row r="169" spans="1:11" x14ac:dyDescent="0.2">
      <c r="B169" s="1" t="s">
        <v>142</v>
      </c>
      <c r="D169" s="1">
        <f>H128</f>
        <v>2800</v>
      </c>
      <c r="I169" s="1">
        <f t="shared" si="5"/>
        <v>42.839999999999996</v>
      </c>
    </row>
    <row r="170" spans="1:11" x14ac:dyDescent="0.2">
      <c r="B170" s="1" t="s">
        <v>136</v>
      </c>
      <c r="I170" s="1">
        <f>SUM(I166:I169)</f>
        <v>191.86199999999999</v>
      </c>
    </row>
    <row r="171" spans="1:11" x14ac:dyDescent="0.2">
      <c r="B171" s="3"/>
      <c r="H171" s="3"/>
    </row>
    <row r="172" spans="1:11" x14ac:dyDescent="0.2">
      <c r="A172" s="15" t="s">
        <v>4</v>
      </c>
      <c r="B172" s="15"/>
      <c r="C172" s="15"/>
      <c r="D172" s="15"/>
      <c r="E172" s="15"/>
      <c r="F172" s="15"/>
      <c r="G172" s="15"/>
      <c r="H172" s="15"/>
      <c r="I172" s="15">
        <f>(I162+I170)</f>
        <v>741.86199999999997</v>
      </c>
      <c r="J172" s="17"/>
      <c r="K172" s="17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0DF01-07D0-42A9-AFC7-7C5995B015DA}">
  <dimension ref="A1:H92"/>
  <sheetViews>
    <sheetView topLeftCell="A34" workbookViewId="0">
      <selection activeCell="C74" sqref="C74"/>
    </sheetView>
  </sheetViews>
  <sheetFormatPr baseColWidth="10" defaultRowHeight="15" x14ac:dyDescent="0.25"/>
  <sheetData>
    <row r="1" spans="1:5" ht="21" x14ac:dyDescent="0.35">
      <c r="A1" s="27" t="s">
        <v>73</v>
      </c>
      <c r="B1" s="25"/>
      <c r="C1" s="25"/>
      <c r="D1" s="25"/>
    </row>
    <row r="3" spans="1:5" x14ac:dyDescent="0.25">
      <c r="A3" t="s">
        <v>74</v>
      </c>
    </row>
    <row r="4" spans="1:5" x14ac:dyDescent="0.25">
      <c r="A4" s="26" t="s">
        <v>76</v>
      </c>
      <c r="B4" s="26"/>
      <c r="C4" s="26"/>
      <c r="D4" s="26"/>
    </row>
    <row r="5" spans="1:5" x14ac:dyDescent="0.25">
      <c r="A5" t="s">
        <v>147</v>
      </c>
      <c r="E5" t="s">
        <v>148</v>
      </c>
    </row>
    <row r="23" spans="1:4" x14ac:dyDescent="0.25">
      <c r="A23" s="25" t="s">
        <v>75</v>
      </c>
    </row>
    <row r="24" spans="1:4" x14ac:dyDescent="0.25">
      <c r="A24" s="26" t="s">
        <v>77</v>
      </c>
      <c r="B24" s="26"/>
      <c r="C24" s="26"/>
      <c r="D24" s="26"/>
    </row>
    <row r="47" spans="1:8" x14ac:dyDescent="0.25">
      <c r="A47" s="25" t="s">
        <v>78</v>
      </c>
      <c r="B47" s="25"/>
      <c r="C47" s="25"/>
      <c r="D47" s="25"/>
      <c r="E47" s="25"/>
      <c r="F47" s="25"/>
      <c r="G47" s="25"/>
      <c r="H47" s="25" t="s">
        <v>79</v>
      </c>
    </row>
    <row r="48" spans="1:8" x14ac:dyDescent="0.25">
      <c r="A48" s="26" t="s">
        <v>80</v>
      </c>
    </row>
    <row r="49" spans="1:7" x14ac:dyDescent="0.25">
      <c r="A49" s="26"/>
      <c r="B49" s="26"/>
      <c r="C49" s="26"/>
      <c r="D49" s="26"/>
      <c r="E49" s="26"/>
      <c r="F49" s="26"/>
      <c r="G49" s="26"/>
    </row>
    <row r="70" spans="1:4" x14ac:dyDescent="0.25">
      <c r="A70" s="25"/>
      <c r="B70" s="25"/>
      <c r="C70" s="25"/>
      <c r="D70" s="25"/>
    </row>
    <row r="72" spans="1:4" x14ac:dyDescent="0.25">
      <c r="A72" s="26"/>
      <c r="B72" s="26"/>
      <c r="C72" s="26"/>
    </row>
    <row r="91" spans="1:8" x14ac:dyDescent="0.25">
      <c r="A91" s="25"/>
      <c r="B91" s="25"/>
      <c r="C91" s="25"/>
      <c r="D91" s="25"/>
      <c r="E91" s="25"/>
      <c r="F91" s="25"/>
      <c r="G91" s="25"/>
      <c r="H91" s="25" t="s">
        <v>79</v>
      </c>
    </row>
    <row r="92" spans="1:8" x14ac:dyDescent="0.25">
      <c r="A92" s="26"/>
    </row>
  </sheetData>
  <hyperlinks>
    <hyperlink ref="A4:D4" r:id="rId1" display="https://www.pascan.com/fr/reservation-des-vols/" xr:uid="{B76E3A00-CBEC-49CC-952A-966D21FB0DC4}"/>
    <hyperlink ref="A24:D24" r:id="rId2" display="https://agencedelocationdesiles.com/" xr:uid="{C484746A-0580-407A-9961-C33FA9CF05BD}"/>
    <hyperlink ref="A48" r:id="rId3" xr:uid="{68FAA48B-DAD5-4E3F-BC07-E9DD34B09892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Détails budget</vt:lpstr>
      <vt:lpstr>Soumissions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gaulin</dc:creator>
  <cp:lastModifiedBy>karine gaulin</cp:lastModifiedBy>
  <dcterms:created xsi:type="dcterms:W3CDTF">2018-11-12T21:18:45Z</dcterms:created>
  <dcterms:modified xsi:type="dcterms:W3CDTF">2021-03-16T20:10:03Z</dcterms:modified>
</cp:coreProperties>
</file>